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https://gcumail.sharepoint.com/sites/MathematicsProgramFacultyStaff-MATOFTF/Shared Documents/MATOFTF/ALEKS/DQ Templates and Instructions/Topic 6 DQ 2/"/>
    </mc:Choice>
  </mc:AlternateContent>
  <xr:revisionPtr revIDLastSave="180" documentId="13_ncr:81_{ED8FBAD9-C0BE-4094-B3F8-534588D96486}" xr6:coauthVersionLast="47" xr6:coauthVersionMax="47" xr10:uidLastSave="{50A0F367-EF3A-4202-99ED-17BB81C0C5AE}"/>
  <bookViews>
    <workbookView xWindow="4236" yWindow="1164" windowWidth="17400" windowHeight="11340" tabRatio="500" xr2:uid="{00000000-000D-0000-FFFF-FFFF00000000}"/>
  </bookViews>
  <sheets>
    <sheet name="Goals and Instructions" sheetId="7" r:id="rId1"/>
    <sheet name="Games" sheetId="1" r:id="rId2"/>
    <sheet name="soln1" sheetId="2" state="hidden" r:id="rId3"/>
    <sheet name="Random" sheetId="6" state="hidden" r:id="rId4"/>
    <sheet name="Sheet3" sheetId="5" state="hidden" r:id="rId5"/>
    <sheet name="Sheet1" sheetId="3" state="hidden" r:id="rId6"/>
  </sheets>
  <calcPr calcId="191028"/>
  <customWorkbookViews>
    <customWorkbookView name="Richard Ketchersid - Personal View" guid="{13B6492D-170C-45E1-97D8-793CC53D410C}" mergeInterval="0" personalView="1" xWindow="64" yWindow="64" windowWidth="1606" windowHeight="950" tabRatio="50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1" l="1"/>
  <c r="I16" i="1"/>
  <c r="I17" i="1"/>
  <c r="I18" i="1"/>
  <c r="I14" i="1"/>
  <c r="B7" i="6"/>
  <c r="B8" i="6"/>
  <c r="B9" i="6"/>
  <c r="B10" i="6"/>
  <c r="C10" i="6" s="1"/>
  <c r="B6" i="6"/>
  <c r="C6" i="6" l="1"/>
  <c r="D10" i="6"/>
  <c r="C7" i="6"/>
  <c r="C8" i="6"/>
  <c r="C9" i="6"/>
  <c r="E10" i="6"/>
  <c r="D8" i="6" l="1"/>
  <c r="D9" i="6"/>
  <c r="D7" i="6"/>
  <c r="D6" i="6"/>
  <c r="E8" i="6"/>
  <c r="E9" i="6"/>
  <c r="E7" i="6"/>
  <c r="E6" i="6"/>
  <c r="B11" i="6" l="1"/>
  <c r="B12" i="6" s="1"/>
  <c r="B13" i="6" l="1"/>
  <c r="D12" i="6"/>
  <c r="E12" i="6" s="1"/>
  <c r="C12" i="6"/>
  <c r="B14" i="6" l="1"/>
  <c r="D13" i="6"/>
  <c r="E13" i="6" l="1"/>
  <c r="C13" i="6"/>
  <c r="D14" i="6"/>
  <c r="B15" i="6"/>
  <c r="B16" i="6" l="1"/>
  <c r="D15" i="6"/>
  <c r="E14" i="6"/>
  <c r="C14" i="6"/>
  <c r="C15" i="6" l="1"/>
  <c r="E15" i="6"/>
  <c r="B17" i="6"/>
  <c r="D16" i="6"/>
  <c r="E16" i="6" l="1"/>
  <c r="C16" i="6"/>
  <c r="B18" i="6"/>
  <c r="D17" i="6"/>
  <c r="C17" i="6" l="1"/>
  <c r="E17" i="6"/>
  <c r="D18" i="6"/>
  <c r="B19" i="6"/>
  <c r="I19" i="6" l="1"/>
  <c r="I20" i="6"/>
  <c r="I23" i="6"/>
  <c r="I21" i="6"/>
  <c r="I22" i="6"/>
  <c r="B20" i="6"/>
  <c r="D19" i="6"/>
  <c r="E18" i="6"/>
  <c r="C18" i="6"/>
  <c r="F15" i="2" a="1"/>
  <c r="F17" i="2" a="1"/>
  <c r="F17" i="2" l="1"/>
  <c r="F15" i="2"/>
  <c r="J21" i="6"/>
  <c r="J22" i="6"/>
  <c r="J23" i="6"/>
  <c r="J20" i="6"/>
  <c r="J19" i="6"/>
  <c r="E19" i="6"/>
  <c r="C19" i="6"/>
  <c r="B21" i="6"/>
  <c r="D20" i="6"/>
  <c r="B14" i="2" a="1"/>
  <c r="B16" i="2" a="1"/>
  <c r="B15" i="2" a="1"/>
  <c r="B17" i="2" a="1"/>
  <c r="B18" i="2" a="1"/>
  <c r="B15" i="2" l="1"/>
  <c r="B17" i="2"/>
  <c r="B18" i="2"/>
  <c r="B16" i="2"/>
  <c r="B14" i="2"/>
  <c r="E20" i="6"/>
  <c r="C20" i="6"/>
  <c r="D21" i="6"/>
  <c r="B22" i="6"/>
  <c r="B23" i="6" l="1"/>
  <c r="D22" i="6"/>
  <c r="C21" i="6"/>
  <c r="E21" i="6"/>
  <c r="H19" i="6" l="1"/>
  <c r="C3" i="5" s="1"/>
  <c r="E3" i="5" s="1"/>
  <c r="E22" i="6"/>
  <c r="C22" i="6"/>
  <c r="D23" i="6"/>
  <c r="B24" i="6"/>
  <c r="C1" i="5" l="1"/>
  <c r="C2" i="5"/>
  <c r="E2" i="5" s="1"/>
  <c r="C13" i="2"/>
  <c r="D13" i="2"/>
  <c r="G13" i="2" s="1"/>
  <c r="H13" i="2" s="1"/>
  <c r="I13" i="2" s="1"/>
  <c r="C13" i="1"/>
  <c r="D13" i="1"/>
  <c r="A2" i="5"/>
  <c r="A3" i="5"/>
  <c r="A1" i="5"/>
  <c r="D24" i="6"/>
  <c r="B25" i="6"/>
  <c r="E23" i="6"/>
  <c r="C23" i="6"/>
  <c r="E1" i="5" l="1"/>
  <c r="F1" i="5" s="1"/>
  <c r="F3" i="5"/>
  <c r="A13" i="1"/>
  <c r="A13" i="2"/>
  <c r="B26" i="6"/>
  <c r="D25" i="6"/>
  <c r="E24" i="6"/>
  <c r="C24" i="6"/>
  <c r="F2" i="5" l="1"/>
  <c r="E25" i="6"/>
  <c r="C25" i="6"/>
  <c r="B27" i="6"/>
  <c r="D26" i="6"/>
  <c r="E26" i="6" l="1"/>
  <c r="C26" i="6"/>
  <c r="D27" i="6"/>
  <c r="B28" i="6"/>
  <c r="B29" i="6" l="1"/>
  <c r="D28" i="6"/>
  <c r="C27" i="6"/>
  <c r="E27" i="6"/>
  <c r="B30" i="6" l="1"/>
  <c r="D29" i="6"/>
  <c r="E28" i="6"/>
  <c r="C28" i="6"/>
  <c r="E29" i="6" l="1"/>
  <c r="C29" i="6"/>
  <c r="B31" i="6"/>
  <c r="D30" i="6"/>
  <c r="D31" i="6" l="1"/>
  <c r="B32" i="6"/>
  <c r="E30" i="6"/>
  <c r="C30" i="6"/>
  <c r="B33" i="6" l="1"/>
  <c r="D32" i="6"/>
  <c r="C31" i="6"/>
  <c r="E31" i="6"/>
  <c r="E32" i="6" l="1"/>
  <c r="C32" i="6"/>
  <c r="H20" i="6" s="1"/>
  <c r="B34" i="6"/>
  <c r="D33" i="6"/>
  <c r="D6" i="5" l="1"/>
  <c r="C5" i="5"/>
  <c r="C6" i="5"/>
  <c r="A5" i="5"/>
  <c r="A6" i="5"/>
  <c r="E33" i="6"/>
  <c r="C33" i="6"/>
  <c r="B35" i="6"/>
  <c r="D34" i="6"/>
  <c r="A15" i="1" a="1"/>
  <c r="A16" i="1" a="1"/>
  <c r="A18" i="1" a="1"/>
  <c r="F14" i="2" a="1"/>
  <c r="D18" i="2" a="1"/>
  <c r="F16" i="2" a="1"/>
  <c r="A18" i="2" a="1"/>
  <c r="D15" i="2" a="1"/>
  <c r="A15" i="2" a="1"/>
  <c r="F18" i="2" a="1"/>
  <c r="A16" i="1" l="1"/>
  <c r="A15" i="1"/>
  <c r="A18" i="1"/>
  <c r="F18" i="2"/>
  <c r="F16" i="2"/>
  <c r="A15" i="2"/>
  <c r="D15" i="2"/>
  <c r="E5" i="5"/>
  <c r="G6" i="5"/>
  <c r="E6" i="5"/>
  <c r="F14" i="2"/>
  <c r="D18" i="2"/>
  <c r="A18" i="2"/>
  <c r="E34" i="6"/>
  <c r="C34" i="6"/>
  <c r="D35" i="6"/>
  <c r="B36" i="6"/>
  <c r="G15" i="2" a="1"/>
  <c r="G18" i="2" a="1"/>
  <c r="G15" i="2" l="1"/>
  <c r="F6" i="5"/>
  <c r="G18" i="2"/>
  <c r="F5" i="5"/>
  <c r="B37" i="6"/>
  <c r="D36" i="6"/>
  <c r="C35" i="6"/>
  <c r="E35" i="6"/>
  <c r="H18" i="2" a="1"/>
  <c r="H15" i="2" a="1"/>
  <c r="H15" i="2" l="1"/>
  <c r="I15" i="2" s="1"/>
  <c r="H18" i="2"/>
  <c r="I18" i="2" s="1"/>
  <c r="E36" i="6"/>
  <c r="C36" i="6"/>
  <c r="B38" i="6"/>
  <c r="D37" i="6"/>
  <c r="E37" i="6" l="1"/>
  <c r="C37" i="6"/>
  <c r="D38" i="6"/>
  <c r="B39" i="6"/>
  <c r="E38" i="6" l="1"/>
  <c r="C38" i="6"/>
  <c r="D39" i="6"/>
  <c r="B40" i="6"/>
  <c r="C39" i="6" l="1"/>
  <c r="E39" i="6"/>
  <c r="B41" i="6"/>
  <c r="D40" i="6"/>
  <c r="E40" i="6" l="1"/>
  <c r="C40" i="6"/>
  <c r="B42" i="6"/>
  <c r="D41" i="6"/>
  <c r="E41" i="6" l="1"/>
  <c r="C41" i="6"/>
  <c r="B43" i="6"/>
  <c r="D42" i="6"/>
  <c r="E42" i="6" l="1"/>
  <c r="C42" i="6"/>
  <c r="H21" i="6" s="1"/>
  <c r="D43" i="6"/>
  <c r="B44" i="6"/>
  <c r="A4" i="5" l="1"/>
  <c r="C4" i="5"/>
  <c r="B45" i="6"/>
  <c r="D44" i="6"/>
  <c r="C43" i="6"/>
  <c r="E43" i="6"/>
  <c r="A14" i="1" a="1"/>
  <c r="A17" i="1" a="1"/>
  <c r="A17" i="2" a="1"/>
  <c r="A14" i="2" a="1"/>
  <c r="D14" i="2" a="1"/>
  <c r="D17" i="2" a="1"/>
  <c r="A16" i="2" a="1"/>
  <c r="D16" i="2" a="1"/>
  <c r="A14" i="1" l="1"/>
  <c r="A17" i="1"/>
  <c r="D16" i="2"/>
  <c r="A16" i="2"/>
  <c r="A14" i="2"/>
  <c r="D14" i="2"/>
  <c r="E4" i="5"/>
  <c r="D17" i="2"/>
  <c r="A17" i="2"/>
  <c r="E44" i="6"/>
  <c r="C44" i="6"/>
  <c r="B46" i="6"/>
  <c r="D45" i="6"/>
  <c r="G16" i="2" a="1"/>
  <c r="G14" i="2" a="1"/>
  <c r="G17" i="2" a="1"/>
  <c r="G16" i="2" l="1"/>
  <c r="G14" i="2"/>
  <c r="G17" i="2"/>
  <c r="F4" i="5"/>
  <c r="E45" i="6"/>
  <c r="C45" i="6"/>
  <c r="B47" i="6"/>
  <c r="D46" i="6"/>
  <c r="H14" i="2" a="1"/>
  <c r="H17" i="2" a="1"/>
  <c r="H16" i="2" a="1"/>
  <c r="H16" i="2" l="1"/>
  <c r="I16" i="2" s="1"/>
  <c r="H14" i="2"/>
  <c r="I14" i="2" s="1"/>
  <c r="H17" i="2"/>
  <c r="I17" i="2" s="1"/>
  <c r="C46" i="6"/>
  <c r="E46" i="6"/>
  <c r="D47" i="6"/>
  <c r="B48" i="6"/>
  <c r="C47" i="6" l="1"/>
  <c r="E47" i="6"/>
  <c r="B49" i="6"/>
  <c r="D48" i="6"/>
  <c r="B50" i="6" l="1"/>
  <c r="D49" i="6"/>
  <c r="E48" i="6"/>
  <c r="C48" i="6"/>
  <c r="E49" i="6" l="1"/>
  <c r="C49" i="6"/>
  <c r="B51" i="6"/>
  <c r="D50" i="6"/>
  <c r="E50" i="6" l="1"/>
  <c r="C50" i="6"/>
  <c r="D51" i="6"/>
  <c r="B52" i="6"/>
  <c r="B53" i="6" l="1"/>
  <c r="D52" i="6"/>
  <c r="C51" i="6"/>
  <c r="E51" i="6"/>
  <c r="B54" i="6" l="1"/>
  <c r="D53" i="6"/>
  <c r="E52" i="6"/>
  <c r="C52" i="6"/>
  <c r="D54" i="6" l="1"/>
  <c r="B55" i="6"/>
  <c r="D55" i="6" s="1"/>
  <c r="E53" i="6"/>
  <c r="C53" i="6"/>
  <c r="E55" i="6" l="1"/>
  <c r="C55" i="6"/>
  <c r="E54" i="6"/>
  <c r="C54" i="6"/>
  <c r="G13" i="1" l="1"/>
  <c r="H13" i="1" s="1"/>
  <c r="I1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<sst xmlns="http://schemas.openxmlformats.org/spreadsheetml/2006/main" count="119" uniqueCount="86">
  <si>
    <t>Excel Skills Learned</t>
  </si>
  <si>
    <r>
      <rPr>
        <b/>
        <sz val="11"/>
        <color theme="1"/>
        <rFont val="Calibri"/>
        <family val="2"/>
        <scheme val="minor"/>
      </rPr>
      <t>Instructions</t>
    </r>
    <r>
      <rPr>
        <sz val="12"/>
        <color theme="1"/>
        <rFont val="Calibri"/>
        <family val="2"/>
        <scheme val="minor"/>
      </rPr>
      <t xml:space="preserve">: Open the tab labeled "Games" and complete the tasks indicated there. Start by entering your name where indicated. Pay attention to the legend and note that the sheet is self-checking. </t>
    </r>
  </si>
  <si>
    <t>Upon completing the sheet, you should have an understanding of:</t>
  </si>
  <si>
    <t>1. Use the counting formulas =COMBIN(n,m) and =PERMUT(n, m)</t>
  </si>
  <si>
    <t>Math Skills Learned</t>
  </si>
  <si>
    <t>1. When to use permutations, P(n,m) or =PERMUT(n,m) and/or combinations, C(n,m) or =COMBIN(n,m).</t>
  </si>
  <si>
    <t>2. How to compute probabilities for events using counting.</t>
  </si>
  <si>
    <t>Video on counting</t>
  </si>
  <si>
    <t>3. How to convert probabilities into odds.</t>
  </si>
  <si>
    <t>Enter Name  ⇒</t>
  </si>
  <si>
    <t>Your Name Here</t>
  </si>
  <si>
    <t>Legend</t>
  </si>
  <si>
    <r>
      <t xml:space="preserve">This is a self grading sheet for columns B, D, F, and G. If your answer is correct it will show </t>
    </r>
    <r>
      <rPr>
        <b/>
        <sz val="12"/>
        <color rgb="FF00B050"/>
        <rFont val="Calibri"/>
        <family val="2"/>
        <scheme val="minor"/>
      </rPr>
      <t>green</t>
    </r>
    <r>
      <rPr>
        <sz val="12"/>
        <color theme="1"/>
        <rFont val="Calibri"/>
        <family val="2"/>
        <scheme val="minor"/>
      </rPr>
      <t xml:space="preserve">, else you will see </t>
    </r>
    <r>
      <rPr>
        <b/>
        <sz val="12"/>
        <color rgb="FFFF0000"/>
        <rFont val="Calibri"/>
        <family val="2"/>
        <scheme val="minor"/>
      </rPr>
      <t>red</t>
    </r>
    <r>
      <rPr>
        <sz val="12"/>
        <color theme="1"/>
        <rFont val="Calibri"/>
        <family val="2"/>
        <scheme val="minor"/>
      </rPr>
      <t>.</t>
    </r>
  </si>
  <si>
    <t>If a cell is shaded</t>
  </si>
  <si>
    <t>You should</t>
  </si>
  <si>
    <t>Salmon</t>
  </si>
  <si>
    <t>Make a selection</t>
  </si>
  <si>
    <t>Blue</t>
  </si>
  <si>
    <t>Enter a text response</t>
  </si>
  <si>
    <t>Green</t>
  </si>
  <si>
    <t>Enter a number</t>
  </si>
  <si>
    <t>Gold</t>
  </si>
  <si>
    <t>Enter an Excel formula</t>
  </si>
  <si>
    <t>Any other color</t>
  </si>
  <si>
    <t>Make no changes</t>
  </si>
  <si>
    <t>Game</t>
  </si>
  <si>
    <t>Is this a permutation (the order of picks matters) or a combination (the order does not matter)?</t>
  </si>
  <si>
    <t>Describe how to calculate the # of outcomes</t>
  </si>
  <si>
    <t>Total # of outcomes for the game (use PERMUT() or COMBIN())</t>
  </si>
  <si>
    <t>Describe how you can win this game</t>
  </si>
  <si>
    <t>Total # of ways that you can win (enter a number or formula as indicated)</t>
  </si>
  <si>
    <t>Probability of Winning</t>
  </si>
  <si>
    <t>Odds against winning
= (1 - P)/P</t>
  </si>
  <si>
    <t>Interpretation of odds.</t>
  </si>
  <si>
    <t>Permutation</t>
  </si>
  <si>
    <t>You must pick the right first horse and then the right second horse</t>
  </si>
  <si>
    <t>Combination</t>
  </si>
  <si>
    <t>Richard</t>
  </si>
  <si>
    <t>Seed</t>
  </si>
  <si>
    <t>Rand1</t>
  </si>
  <si>
    <t>Rand2</t>
  </si>
  <si>
    <t>Rand3</t>
  </si>
  <si>
    <t>Rand4</t>
  </si>
  <si>
    <t>Rand5</t>
  </si>
  <si>
    <t>Rand6</t>
  </si>
  <si>
    <t>Rand7</t>
  </si>
  <si>
    <t>Rand8</t>
  </si>
  <si>
    <t>Rand9</t>
  </si>
  <si>
    <t>Rand10</t>
  </si>
  <si>
    <t>Rand11</t>
  </si>
  <si>
    <t>Rand12</t>
  </si>
  <si>
    <t>Rand13</t>
  </si>
  <si>
    <t>Rand14</t>
  </si>
  <si>
    <t>Rand15</t>
  </si>
  <si>
    <t>Rand16</t>
  </si>
  <si>
    <t>Rand17</t>
  </si>
  <si>
    <t>Rand18</t>
  </si>
  <si>
    <t>Rand19</t>
  </si>
  <si>
    <t>Rand20</t>
  </si>
  <si>
    <t>Rand21</t>
  </si>
  <si>
    <t>Rand22</t>
  </si>
  <si>
    <t>Rand23</t>
  </si>
  <si>
    <t>Rand24</t>
  </si>
  <si>
    <t>Rand25</t>
  </si>
  <si>
    <t>Rand26</t>
  </si>
  <si>
    <t>Rand27</t>
  </si>
  <si>
    <t>Rand28</t>
  </si>
  <si>
    <t>Rand29</t>
  </si>
  <si>
    <t>Rand30</t>
  </si>
  <si>
    <t>Rand31</t>
  </si>
  <si>
    <t>Rand32</t>
  </si>
  <si>
    <t>Rand33</t>
  </si>
  <si>
    <t>Rand34</t>
  </si>
  <si>
    <t>Rand35</t>
  </si>
  <si>
    <t>Rand36</t>
  </si>
  <si>
    <t>Rand37</t>
  </si>
  <si>
    <t>Rand38</t>
  </si>
  <si>
    <t>Rand39</t>
  </si>
  <si>
    <t>Rand40</t>
  </si>
  <si>
    <t>Rand41</t>
  </si>
  <si>
    <t>Rand42</t>
  </si>
  <si>
    <t>Rand43</t>
  </si>
  <si>
    <t>Rand44</t>
  </si>
  <si>
    <t>permutation</t>
  </si>
  <si>
    <t>combination</t>
  </si>
  <si>
    <t>Ignore the Halo preview you must download and open the file in Excel to correctly see the contents.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</si>
</sst>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
    <numFmt numFmtId="165" formatCode="0.00000%"/>
  </numFmts>
  <fonts count="15">
    <font>
      <sz val="12"/>
      <color theme="1"/>
      <name val="Calibri"/>
      <family val="2"/>
      <scheme val="minor"/>
    </font>
    <font>
      <sz val="11"/>
      <color theme="1"/>
      <name val="Calibri"/>
      <family val="2"/>
      <scheme val="minor"/>
    </font>
    <font>
      <sz val="11"/>
      <color theme="1"/>
      <name val="Calibri"/>
      <family val="2"/>
      <scheme val="minor"/>
    </font>
    <font>
      <sz val="11"/>
      <color rgb="FF000000"/>
      <name val="Calibri"/>
      <family val="2"/>
      <scheme val="minor"/>
    </font>
    <font>
      <b/>
      <sz val="11"/>
      <color theme="1"/>
      <name val="Calibri"/>
      <family val="2"/>
      <scheme val="minor"/>
    </font>
    <font>
      <b/>
      <sz val="12"/>
      <color theme="1"/>
      <name val="Calibri"/>
      <family val="2"/>
      <scheme val="minor"/>
    </font>
    <font>
      <b/>
      <sz val="12"/>
      <color rgb="FFFF0000"/>
      <name val="Calibri"/>
      <family val="2"/>
      <scheme val="minor"/>
    </font>
    <font>
      <b/>
      <sz val="12"/>
      <color rgb="FF00B050"/>
      <name val="Calibri"/>
      <family val="2"/>
      <scheme val="minor"/>
    </font>
    <font>
      <b/>
      <sz val="12"/>
      <color theme="0"/>
      <name val="Bradley Hand ITC"/>
      <family val="4"/>
    </font>
    <font>
      <b/>
      <sz val="11"/>
      <color rgb="FFC00000"/>
      <name val="Calibri"/>
      <family val="2"/>
      <scheme val="minor"/>
    </font>
    <font>
      <u/>
      <sz val="12"/>
      <color theme="10"/>
      <name val="Calibri"/>
      <family val="2"/>
      <scheme val="minor"/>
    </font>
    <font>
      <b/>
      <sz val="14"/>
      <color theme="1"/>
      <name val="Calibri"/>
      <family val="2"/>
      <scheme val="minor"/>
    </font>
    <font>
      <sz val="12"/>
      <color theme="1"/>
      <name val="Calibri"/>
      <family val="2"/>
      <scheme val="minor"/>
    </font>
    <font>
      <sz val="10"/>
      <color rgb="FF000000"/>
      <name val="Arial Unicode MS"/>
    </font>
    <font>
      <b/>
      <u/>
      <sz val="14"/>
      <color theme="10"/>
      <name val="Calibri"/>
      <family val="2"/>
      <scheme val="minor"/>
    </font>
  </fonts>
  <fills count="11">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3" tint="0.79998168889431442"/>
        <bgColor indexed="64"/>
      </patternFill>
    </fill>
  </fills>
  <borders count="18">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s>
  <cellStyleXfs count="3">
    <xf numFmtId="0" fontId="0" fillId="0" borderId="0"/>
    <xf numFmtId="0" fontId="10" fillId="0" borderId="0" applyNumberFormat="0" applyFill="0" applyBorder="0" applyAlignment="0" applyProtection="0"/>
    <xf numFmtId="9" fontId="12" fillId="0" borderId="0" applyFont="0" applyFill="0" applyBorder="0" applyAlignment="0" applyProtection="0"/>
  </cellStyleXfs>
  <cellXfs count="61">
    <xf numFmtId="0" fontId="0" fillId="0" borderId="0" xfId="0"/>
    <xf numFmtId="0" fontId="0" fillId="0" borderId="0" xfId="0" applyAlignment="1">
      <alignment horizontal="center"/>
    </xf>
    <xf numFmtId="0" fontId="0" fillId="0" borderId="0" xfId="0" applyAlignment="1">
      <alignment wrapText="1"/>
    </xf>
    <xf numFmtId="11" fontId="0" fillId="0" borderId="0" xfId="0" applyNumberFormat="1" applyAlignment="1">
      <alignment horizontal="center"/>
    </xf>
    <xf numFmtId="0" fontId="2" fillId="0" borderId="0" xfId="0" applyFont="1" applyAlignment="1">
      <alignment horizont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1" fontId="0" fillId="5" borderId="1" xfId="0" applyNumberFormat="1" applyFill="1" applyBorder="1" applyAlignment="1">
      <alignment horizontal="center" vertical="center"/>
    </xf>
    <xf numFmtId="1" fontId="3" fillId="5" borderId="1" xfId="0" applyNumberFormat="1" applyFont="1" applyFill="1" applyBorder="1" applyAlignment="1">
      <alignment horizontal="center" vertical="center" wrapText="1"/>
    </xf>
    <xf numFmtId="1" fontId="0" fillId="4" borderId="1" xfId="0" applyNumberFormat="1" applyFill="1" applyBorder="1" applyAlignment="1">
      <alignment horizontal="center" vertical="center"/>
    </xf>
    <xf numFmtId="164" fontId="0" fillId="5" borderId="1" xfId="0" applyNumberFormat="1" applyFill="1" applyBorder="1" applyAlignment="1">
      <alignment horizontal="center" vertical="center"/>
    </xf>
    <xf numFmtId="0" fontId="3" fillId="2" borderId="1" xfId="0" applyFont="1" applyFill="1" applyBorder="1" applyAlignment="1">
      <alignment horizontal="left" vertical="center" wrapText="1"/>
    </xf>
    <xf numFmtId="0" fontId="5" fillId="0" borderId="0" xfId="0" applyFont="1" applyAlignment="1">
      <alignment horizontal="center" vertical="center" wrapText="1"/>
    </xf>
    <xf numFmtId="0" fontId="0" fillId="3" borderId="4" xfId="0" applyFill="1" applyBorder="1" applyAlignment="1" applyProtection="1">
      <alignment horizontal="center" vertical="center" wrapText="1"/>
      <protection locked="0"/>
    </xf>
    <xf numFmtId="0" fontId="0" fillId="3" borderId="5" xfId="0" applyFill="1" applyBorder="1" applyAlignment="1" applyProtection="1">
      <alignment horizontal="center" vertical="center" wrapText="1"/>
      <protection locked="0"/>
    </xf>
    <xf numFmtId="0" fontId="0" fillId="7" borderId="6" xfId="0" applyFill="1" applyBorder="1" applyAlignment="1">
      <alignment horizontal="center" wrapText="1"/>
    </xf>
    <xf numFmtId="0" fontId="0" fillId="0" borderId="7" xfId="0" applyBorder="1" applyAlignment="1">
      <alignment horizontal="center" wrapText="1"/>
    </xf>
    <xf numFmtId="0" fontId="0" fillId="6" borderId="4" xfId="0" applyFill="1"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0" fillId="4" borderId="4" xfId="0" applyFill="1" applyBorder="1" applyAlignment="1" applyProtection="1">
      <alignment horizontal="center" vertical="center" wrapText="1"/>
      <protection locked="0"/>
    </xf>
    <xf numFmtId="0" fontId="0" fillId="5" borderId="4" xfId="0" applyFill="1"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9" fillId="9" borderId="0" xfId="0" applyFont="1" applyFill="1" applyAlignment="1">
      <alignment horizontal="right" vertical="center" wrapText="1"/>
    </xf>
    <xf numFmtId="0" fontId="0" fillId="0" borderId="15" xfId="0" applyBorder="1" applyAlignment="1">
      <alignment horizontal="center"/>
    </xf>
    <xf numFmtId="0" fontId="8" fillId="8" borderId="15" xfId="0" applyFont="1" applyFill="1" applyBorder="1" applyAlignment="1">
      <alignment horizontal="center" wrapText="1"/>
    </xf>
    <xf numFmtId="1" fontId="0" fillId="10" borderId="1" xfId="0" applyNumberFormat="1" applyFill="1" applyBorder="1" applyAlignment="1">
      <alignment horizontal="center" vertical="center"/>
    </xf>
    <xf numFmtId="164" fontId="0" fillId="10" borderId="1" xfId="0" applyNumberFormat="1" applyFill="1" applyBorder="1" applyAlignment="1">
      <alignment horizontal="center" vertical="center"/>
    </xf>
    <xf numFmtId="0" fontId="1" fillId="0" borderId="0" xfId="0" applyFont="1" applyAlignment="1">
      <alignment horizontal="center" wrapText="1"/>
    </xf>
    <xf numFmtId="0" fontId="1" fillId="0" borderId="0" xfId="0" applyFont="1" applyAlignment="1">
      <alignment horizontal="right" wrapText="1"/>
    </xf>
    <xf numFmtId="0" fontId="1" fillId="2" borderId="1" xfId="0" applyFont="1" applyFill="1" applyBorder="1" applyAlignment="1">
      <alignment horizontal="left" vertical="center" wrapText="1"/>
    </xf>
    <xf numFmtId="0" fontId="1" fillId="10" borderId="1" xfId="0" applyFont="1" applyFill="1" applyBorder="1" applyAlignment="1">
      <alignment horizontal="center" vertical="center" wrapText="1"/>
    </xf>
    <xf numFmtId="1" fontId="1" fillId="10" borderId="1" xfId="0" applyNumberFormat="1" applyFont="1" applyFill="1" applyBorder="1" applyAlignment="1">
      <alignment horizontal="center" vertical="center" wrapText="1"/>
    </xf>
    <xf numFmtId="0" fontId="1" fillId="7" borderId="1" xfId="0" applyFont="1" applyFill="1" applyBorder="1" applyAlignment="1">
      <alignment horizontal="center" vertical="center" wrapText="1"/>
    </xf>
    <xf numFmtId="1" fontId="1" fillId="5" borderId="1" xfId="0" applyNumberFormat="1" applyFont="1" applyFill="1" applyBorder="1" applyAlignment="1">
      <alignment horizontal="center" vertical="center" wrapText="1"/>
    </xf>
    <xf numFmtId="0" fontId="1" fillId="6" borderId="1" xfId="0" applyFont="1" applyFill="1" applyBorder="1" applyAlignment="1">
      <alignment horizontal="center" vertical="center" wrapText="1"/>
    </xf>
    <xf numFmtId="0" fontId="13" fillId="0" borderId="0" xfId="0" applyFont="1" applyAlignment="1">
      <alignment vertical="center"/>
    </xf>
    <xf numFmtId="1" fontId="0" fillId="0" borderId="0" xfId="0" applyNumberFormat="1"/>
    <xf numFmtId="2" fontId="0" fillId="0" borderId="0" xfId="0" applyNumberFormat="1"/>
    <xf numFmtId="165" fontId="0" fillId="0" borderId="0" xfId="2" applyNumberFormat="1" applyFont="1"/>
    <xf numFmtId="0" fontId="4" fillId="2" borderId="15" xfId="0" applyFont="1" applyFill="1" applyBorder="1" applyAlignment="1">
      <alignment horizontal="center"/>
    </xf>
    <xf numFmtId="0" fontId="0" fillId="0" borderId="0" xfId="0" applyAlignment="1">
      <alignment horizontal="left" indent="1"/>
    </xf>
    <xf numFmtId="0" fontId="0" fillId="0" borderId="0" xfId="0" applyAlignment="1">
      <alignment horizontal="left" wrapText="1" indent="1"/>
    </xf>
    <xf numFmtId="0" fontId="0" fillId="2" borderId="2" xfId="0" applyFill="1" applyBorder="1" applyAlignment="1">
      <alignment horizontal="left" vertical="center" wrapText="1" indent="1"/>
    </xf>
    <xf numFmtId="0" fontId="0" fillId="2" borderId="16" xfId="0" applyFill="1" applyBorder="1" applyAlignment="1">
      <alignment horizontal="left" vertical="center" wrapText="1" indent="1"/>
    </xf>
    <xf numFmtId="0" fontId="0" fillId="2" borderId="3" xfId="0" applyFill="1" applyBorder="1" applyAlignment="1">
      <alignment horizontal="left" vertical="center" wrapText="1" indent="1"/>
    </xf>
    <xf numFmtId="0" fontId="0" fillId="2" borderId="6" xfId="0" applyFill="1" applyBorder="1" applyAlignment="1">
      <alignment horizontal="left" vertical="center" wrapText="1" indent="1"/>
    </xf>
    <xf numFmtId="0" fontId="0" fillId="2" borderId="0" xfId="0" applyFill="1" applyAlignment="1">
      <alignment horizontal="left" vertical="center" wrapText="1" indent="1"/>
    </xf>
    <xf numFmtId="0" fontId="0" fillId="2" borderId="7" xfId="0" applyFill="1" applyBorder="1" applyAlignment="1">
      <alignment horizontal="left" vertical="center" wrapText="1" indent="1"/>
    </xf>
    <xf numFmtId="0" fontId="0" fillId="2" borderId="10" xfId="0" applyFill="1" applyBorder="1" applyAlignment="1">
      <alignment horizontal="left" vertical="center" wrapText="1" indent="1"/>
    </xf>
    <xf numFmtId="0" fontId="0" fillId="2" borderId="17" xfId="0" applyFill="1" applyBorder="1" applyAlignment="1">
      <alignment horizontal="left" vertical="center" wrapText="1" indent="1"/>
    </xf>
    <xf numFmtId="0" fontId="0" fillId="2" borderId="11" xfId="0" applyFill="1" applyBorder="1" applyAlignment="1">
      <alignment horizontal="left" vertical="center" wrapText="1" indent="1"/>
    </xf>
    <xf numFmtId="0" fontId="14" fillId="0" borderId="0" xfId="1" applyFont="1" applyAlignment="1">
      <alignment horizontal="center" vertical="center"/>
    </xf>
    <xf numFmtId="0" fontId="0" fillId="2" borderId="2"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0" fillId="2" borderId="12"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14" xfId="0" applyFill="1" applyBorder="1" applyAlignment="1">
      <alignment horizontal="center" vertical="center" wrapText="1"/>
    </xf>
    <xf numFmtId="0" fontId="11" fillId="0" borderId="0" xfId="0" applyFont="1" applyAlignment="1">
      <alignment horizontal="center" vertical="center" wrapText="1"/>
    </xf>
  </cellXfs>
  <cellStyles count="3">
    <cellStyle name="Hyperlink" xfId="1" builtinId="8"/>
    <cellStyle name="Normal" xfId="0" builtinId="0"/>
    <cellStyle name="Percent" xfId="2" builtinId="5"/>
  </cellStyles>
  <dxfs count="5">
    <dxf>
      <font>
        <color theme="0"/>
      </font>
      <fill>
        <patternFill>
          <bgColor theme="0" tint="-4.9989318521683403E-2"/>
        </patternFill>
      </fill>
    </dxf>
    <dxf>
      <fill>
        <patternFill>
          <bgColor theme="7" tint="0.59996337778862885"/>
        </patternFill>
      </fill>
    </dxf>
    <dxf>
      <font>
        <b/>
        <i val="0"/>
        <color rgb="FF00B050"/>
      </font>
    </dxf>
    <dxf>
      <font>
        <b/>
        <i val="0"/>
        <color rgb="FFFF0000"/>
      </font>
    </dxf>
    <dxf>
      <font>
        <color theme="0"/>
      </font>
      <fill>
        <patternFill>
          <bgColor theme="0" tint="-4.9989318521683403E-2"/>
        </patternFill>
      </fill>
    </dxf>
  </dxfs>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youtu.be/v9yHmosJURk"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49091-89C4-4C81-92DE-E00831BDB54A}">
  <dimension ref="B1:I9"/>
  <sheetViews>
    <sheetView tabSelected="1" workbookViewId="0">
      <selection activeCell="B2" sqref="B2"/>
    </sheetView>
  </sheetViews>
  <sheetFormatPr defaultRowHeight="15.6"/>
  <cols>
    <col min="2" max="2" width="57.59765625" bestFit="1" customWidth="1"/>
  </cols>
  <sheetData>
    <row r="1" spans="2:9" ht="16.2" thickBot="1"/>
    <row r="2" spans="2:9" ht="16.2" thickBot="1">
      <c r="B2" s="42" t="s">
        <v>0</v>
      </c>
      <c r="D2" s="45" t="s">
        <v>1</v>
      </c>
      <c r="E2" s="46"/>
      <c r="F2" s="46"/>
      <c r="G2" s="46"/>
      <c r="H2" s="46"/>
      <c r="I2" s="47"/>
    </row>
    <row r="3" spans="2:9">
      <c r="B3" t="s">
        <v>2</v>
      </c>
      <c r="D3" s="48"/>
      <c r="E3" s="49"/>
      <c r="F3" s="49"/>
      <c r="G3" s="49"/>
      <c r="H3" s="49"/>
      <c r="I3" s="50"/>
    </row>
    <row r="4" spans="2:9">
      <c r="B4" s="43" t="s">
        <v>3</v>
      </c>
      <c r="D4" s="48"/>
      <c r="E4" s="49"/>
      <c r="F4" s="49"/>
      <c r="G4" s="49"/>
      <c r="H4" s="49"/>
      <c r="I4" s="50"/>
    </row>
    <row r="5" spans="2:9" ht="16.2" thickBot="1">
      <c r="B5" s="43"/>
      <c r="D5" s="48"/>
      <c r="E5" s="49"/>
      <c r="F5" s="49"/>
      <c r="G5" s="49"/>
      <c r="H5" s="49"/>
      <c r="I5" s="50"/>
    </row>
    <row r="6" spans="2:9" ht="16.2" thickBot="1">
      <c r="B6" s="42" t="s">
        <v>4</v>
      </c>
      <c r="D6" s="51"/>
      <c r="E6" s="52"/>
      <c r="F6" s="52"/>
      <c r="G6" s="52"/>
      <c r="H6" s="52"/>
      <c r="I6" s="53"/>
    </row>
    <row r="7" spans="2:9" ht="31.2">
      <c r="B7" s="44" t="s">
        <v>5</v>
      </c>
    </row>
    <row r="8" spans="2:9" ht="18">
      <c r="B8" s="44" t="s">
        <v>6</v>
      </c>
      <c r="D8" s="54" t="s">
        <v>7</v>
      </c>
      <c r="E8" s="54"/>
      <c r="F8" s="54"/>
      <c r="G8" s="54"/>
    </row>
    <row r="9" spans="2:9">
      <c r="B9" s="43" t="s">
        <v>8</v>
      </c>
    </row>
  </sheetData>
  <mergeCells count="2">
    <mergeCell ref="D2:I6"/>
    <mergeCell ref="D8:G8"/>
  </mergeCells>
  <hyperlinks>
    <hyperlink ref="D8:G8" r:id="rId1" display="Video on counting" xr:uid="{B27F1C40-E169-44D2-8209-6BC6A7A5ECF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7"/>
  <sheetViews>
    <sheetView showRuler="0" topLeftCell="D7" zoomScaleNormal="100" workbookViewId="0">
      <selection activeCell="I18" sqref="I18"/>
    </sheetView>
  </sheetViews>
  <sheetFormatPr defaultColWidth="11" defaultRowHeight="15.6"/>
  <cols>
    <col min="1" max="1" width="71.5" style="4" customWidth="1"/>
    <col min="2" max="2" width="21.8984375" style="4" customWidth="1"/>
    <col min="3" max="3" width="24.59765625" style="4" customWidth="1"/>
    <col min="4" max="4" width="18.69921875" style="4" customWidth="1"/>
    <col min="5" max="5" width="25.69921875" style="4" customWidth="1"/>
    <col min="6" max="6" width="18.69921875" style="1" customWidth="1"/>
    <col min="7" max="7" width="18.19921875" style="1" customWidth="1"/>
    <col min="8" max="8" width="15.69921875" customWidth="1"/>
    <col min="9" max="9" width="34.09765625" style="13" customWidth="1"/>
    <col min="10" max="10" width="20.8984375" customWidth="1"/>
    <col min="11" max="11" width="23.19921875" customWidth="1"/>
  </cols>
  <sheetData>
    <row r="1" spans="1:9" ht="16.2" thickBot="1">
      <c r="A1" s="30"/>
      <c r="B1" s="30"/>
      <c r="C1" s="30"/>
      <c r="D1" s="30"/>
      <c r="E1" s="30"/>
    </row>
    <row r="2" spans="1:9" ht="17.399999999999999">
      <c r="A2" s="30"/>
      <c r="B2" s="25" t="s">
        <v>9</v>
      </c>
      <c r="C2" s="27" t="s">
        <v>10</v>
      </c>
      <c r="D2" s="30"/>
      <c r="E2" s="30"/>
    </row>
    <row r="3" spans="1:9" ht="16.2" thickBot="1">
      <c r="A3" s="30"/>
      <c r="B3" s="31"/>
      <c r="C3" s="30"/>
      <c r="D3" s="30"/>
      <c r="E3" s="30"/>
    </row>
    <row r="4" spans="1:9" ht="16.2" thickBot="1">
      <c r="A4" s="30"/>
      <c r="B4" s="55" t="s">
        <v>11</v>
      </c>
      <c r="C4" s="56"/>
      <c r="D4" s="30"/>
      <c r="E4" s="30"/>
    </row>
    <row r="5" spans="1:9" ht="16.2" thickBot="1">
      <c r="A5" s="57" t="s">
        <v>12</v>
      </c>
      <c r="B5" s="14" t="s">
        <v>13</v>
      </c>
      <c r="C5" s="15" t="s">
        <v>14</v>
      </c>
      <c r="D5" s="30"/>
      <c r="E5" s="30"/>
    </row>
    <row r="6" spans="1:9" ht="16.2" thickBot="1">
      <c r="A6" s="58"/>
      <c r="B6" s="16" t="s">
        <v>15</v>
      </c>
      <c r="C6" s="17" t="s">
        <v>16</v>
      </c>
      <c r="D6" s="30"/>
      <c r="E6" s="30"/>
      <c r="F6" s="26"/>
    </row>
    <row r="7" spans="1:9" ht="16.2" thickBot="1">
      <c r="A7" s="59"/>
      <c r="B7" s="18" t="s">
        <v>17</v>
      </c>
      <c r="C7" s="19" t="s">
        <v>18</v>
      </c>
      <c r="D7" s="30"/>
      <c r="E7" s="30"/>
    </row>
    <row r="8" spans="1:9">
      <c r="A8" s="30"/>
      <c r="B8" s="20" t="s">
        <v>19</v>
      </c>
      <c r="C8" s="19" t="s">
        <v>20</v>
      </c>
      <c r="D8" s="30"/>
      <c r="E8" s="30"/>
    </row>
    <row r="9" spans="1:9">
      <c r="A9" s="30"/>
      <c r="B9" s="21" t="s">
        <v>21</v>
      </c>
      <c r="C9" s="19" t="s">
        <v>22</v>
      </c>
      <c r="D9" s="30"/>
      <c r="E9" s="30"/>
    </row>
    <row r="10" spans="1:9" ht="16.2" thickBot="1">
      <c r="A10" s="30"/>
      <c r="B10" s="22" t="s">
        <v>23</v>
      </c>
      <c r="C10" s="23" t="s">
        <v>24</v>
      </c>
      <c r="D10" s="30"/>
      <c r="E10" s="30"/>
    </row>
    <row r="12" spans="1:9" s="2" customFormat="1" ht="62.4">
      <c r="A12" s="5" t="s">
        <v>25</v>
      </c>
      <c r="B12" s="5" t="s">
        <v>26</v>
      </c>
      <c r="C12" s="5" t="s">
        <v>27</v>
      </c>
      <c r="D12" s="5" t="s">
        <v>28</v>
      </c>
      <c r="E12" s="5" t="s">
        <v>29</v>
      </c>
      <c r="F12" s="6" t="s">
        <v>30</v>
      </c>
      <c r="G12" s="6" t="s">
        <v>31</v>
      </c>
      <c r="H12" s="6" t="s">
        <v>32</v>
      </c>
      <c r="I12" s="6" t="s">
        <v>33</v>
      </c>
    </row>
    <row r="13" spans="1:9" ht="70.5" customHeight="1">
      <c r="A13" s="32" t="str">
        <f ca="1">Sheet3!A1</f>
        <v>35 horses ran in the Kentucky Derby.  The Exacta bet involves picking the first two finishers in order.  Determine the number of outcomes for two horses finishing in the first two spots and the probability of winning the Exacta bet if you pick the horses at random.</v>
      </c>
      <c r="B13" s="33" t="s">
        <v>34</v>
      </c>
      <c r="C13" s="33" t="str">
        <f ca="1">"Pick any 2 out of "&amp;Random!H19&amp;" horses, where the order of selection matters."</f>
        <v>Pick any 2 out of 35 horses, where the order of selection matters.</v>
      </c>
      <c r="D13" s="34">
        <f ca="1">PERMUT(Random!H19,2)</f>
        <v>1190</v>
      </c>
      <c r="E13" s="33" t="s">
        <v>35</v>
      </c>
      <c r="F13" s="28">
        <v>1</v>
      </c>
      <c r="G13" s="29">
        <f ca="1">F13/D13</f>
        <v>8.4033613445378156E-4</v>
      </c>
      <c r="H13" s="28">
        <f ca="1">(1-G13)/G13</f>
        <v>1189</v>
      </c>
      <c r="I13" s="6" t="str">
        <f ca="1">"Your odds of winning are 1 to "&amp;H13&amp;"!"</f>
        <v>Your odds of winning are 1 to 1189!</v>
      </c>
    </row>
    <row r="14" spans="1:9" ht="70.5" customHeight="1">
      <c r="A14" s="32" t="str" cm="1">
        <f t="array" aca="1" ref="A14" ca="1">IF(C$2="Your Name Here", "Enter your name in C2",INDIRECT("Sheet3!A"&amp;Random!I19))</f>
        <v>Enter your name in C2</v>
      </c>
      <c r="B14" s="35"/>
      <c r="C14" s="37"/>
      <c r="D14" s="36"/>
      <c r="E14" s="37"/>
      <c r="F14" s="10"/>
      <c r="G14" s="11"/>
      <c r="H14" s="8"/>
      <c r="I14" s="6" t="str">
        <f>"Your odds of winning are 1 to "&amp;IF(NOT(ISBLANK(H14)),ROUND(H14,0),"???")&amp;"!"</f>
        <v>Your odds of winning are 1 to ???!</v>
      </c>
    </row>
    <row r="15" spans="1:9" ht="70.5" customHeight="1">
      <c r="A15" s="32" t="str" cm="1">
        <f t="array" aca="1" ref="A15" ca="1">IF(C$2="Your Name Here", "Enter your name in C2",INDIRECT("Sheet3!A"&amp;Random!I20))</f>
        <v>Enter your name in C2</v>
      </c>
      <c r="B15" s="35"/>
      <c r="C15" s="37"/>
      <c r="D15" s="36"/>
      <c r="E15" s="37"/>
      <c r="F15" s="10"/>
      <c r="G15" s="11"/>
      <c r="H15" s="8"/>
      <c r="I15" s="6" t="str">
        <f t="shared" ref="I15:I18" si="0">"Your odds of winning are 1 to "&amp;IF(NOT(ISBLANK(H15)),ROUND(H15,0),"???")&amp;"!"</f>
        <v>Your odds of winning are 1 to ???!</v>
      </c>
    </row>
    <row r="16" spans="1:9" ht="70.5" customHeight="1">
      <c r="A16" s="32" t="str" cm="1">
        <f t="array" aca="1" ref="A16" ca="1">IF(C$2="Your Name Here", "Enter your name in C2",INDIRECT("Sheet3!A"&amp;Random!I21))</f>
        <v>Enter your name in C2</v>
      </c>
      <c r="B16" s="24"/>
      <c r="C16" s="7"/>
      <c r="D16" s="9"/>
      <c r="E16" s="7"/>
      <c r="F16" s="10"/>
      <c r="G16" s="11"/>
      <c r="H16" s="8"/>
      <c r="I16" s="6" t="str">
        <f t="shared" si="0"/>
        <v>Your odds of winning are 1 to ???!</v>
      </c>
    </row>
    <row r="17" spans="1:9" ht="70.5" customHeight="1">
      <c r="A17" s="32" t="str" cm="1">
        <f t="array" aca="1" ref="A17" ca="1">IF(C$2="Your Name Here", "Enter your name in C2",INDIRECT("Sheet3!A"&amp;Random!I22))</f>
        <v>Enter your name in C2</v>
      </c>
      <c r="B17" s="24"/>
      <c r="C17" s="7"/>
      <c r="D17" s="9"/>
      <c r="E17" s="7"/>
      <c r="F17" s="10"/>
      <c r="G17" s="11"/>
      <c r="H17" s="8"/>
      <c r="I17" s="6" t="str">
        <f t="shared" si="0"/>
        <v>Your odds of winning are 1 to ???!</v>
      </c>
    </row>
    <row r="18" spans="1:9" ht="70.5" customHeight="1">
      <c r="A18" s="32" t="str" cm="1">
        <f t="array" aca="1" ref="A18" ca="1">IF(C$2="Your Name Here", "Enter your name in C2",INDIRECT("Sheet3!A"&amp;Random!I23))</f>
        <v>Enter your name in C2</v>
      </c>
      <c r="B18" s="35"/>
      <c r="C18" s="37"/>
      <c r="D18" s="36"/>
      <c r="E18" s="37"/>
      <c r="F18" s="10"/>
      <c r="G18" s="11"/>
      <c r="H18" s="8"/>
      <c r="I18" s="6" t="str">
        <f t="shared" si="0"/>
        <v>Your odds of winning are 1 to ???!</v>
      </c>
    </row>
    <row r="19" spans="1:9">
      <c r="A19" s="30"/>
      <c r="B19" s="30"/>
      <c r="C19" s="30"/>
      <c r="D19" s="30"/>
      <c r="E19" s="30"/>
      <c r="G19" s="3"/>
    </row>
    <row r="20" spans="1:9">
      <c r="A20" s="30"/>
      <c r="B20" s="30"/>
      <c r="C20" s="30"/>
      <c r="D20" s="30"/>
      <c r="E20" s="30"/>
      <c r="F20" s="13"/>
      <c r="G20"/>
      <c r="I20"/>
    </row>
    <row r="21" spans="1:9">
      <c r="A21" s="30"/>
      <c r="B21" s="30"/>
      <c r="C21" s="30"/>
      <c r="D21" s="30"/>
      <c r="E21" s="30"/>
      <c r="F21" s="13"/>
      <c r="G21"/>
      <c r="I21"/>
    </row>
    <row r="22" spans="1:9">
      <c r="A22" s="30"/>
      <c r="B22" s="30"/>
      <c r="C22" s="30"/>
      <c r="D22" s="30"/>
      <c r="E22" s="30"/>
      <c r="F22" s="13"/>
      <c r="G22"/>
      <c r="I22"/>
    </row>
    <row r="23" spans="1:9">
      <c r="A23" s="30"/>
      <c r="B23" s="30"/>
      <c r="C23" s="30"/>
      <c r="D23" s="30"/>
      <c r="E23" s="30"/>
      <c r="F23" s="13"/>
      <c r="G23"/>
      <c r="I23"/>
    </row>
    <row r="24" spans="1:9">
      <c r="A24" s="30"/>
      <c r="B24" s="30"/>
      <c r="C24" s="30"/>
      <c r="D24" s="30"/>
      <c r="E24" s="30"/>
      <c r="F24" s="13"/>
      <c r="G24"/>
      <c r="I24"/>
    </row>
    <row r="25" spans="1:9" ht="15.75" customHeight="1">
      <c r="A25" s="30"/>
      <c r="B25" s="30"/>
      <c r="C25" s="30"/>
      <c r="D25" s="30"/>
      <c r="E25" s="30"/>
      <c r="F25" s="13"/>
      <c r="G25"/>
      <c r="I25"/>
    </row>
    <row r="26" spans="1:9">
      <c r="A26" s="30"/>
      <c r="B26" s="30"/>
      <c r="C26" s="30"/>
      <c r="D26" s="30"/>
      <c r="E26" s="30"/>
      <c r="F26" s="13"/>
      <c r="G26"/>
      <c r="I26"/>
    </row>
    <row r="27" spans="1:9">
      <c r="A27" s="30"/>
      <c r="B27" s="30"/>
      <c r="C27" s="30"/>
      <c r="D27" s="30"/>
      <c r="E27" s="30"/>
      <c r="F27" s="13"/>
      <c r="G27"/>
      <c r="I27"/>
    </row>
    <row r="28" spans="1:9">
      <c r="A28" s="30"/>
      <c r="B28" s="30"/>
      <c r="C28" s="30"/>
      <c r="D28" s="30"/>
      <c r="E28" s="30"/>
      <c r="F28" s="13"/>
      <c r="G28"/>
      <c r="I28"/>
    </row>
    <row r="46" spans="2:2">
      <c r="B46" s="30" t="s">
        <v>34</v>
      </c>
    </row>
    <row r="47" spans="2:2">
      <c r="B47" s="30" t="s">
        <v>36</v>
      </c>
    </row>
  </sheetData>
  <customSheetViews>
    <customSheetView guid="{13B6492D-170C-45E1-97D8-793CC53D410C}" showRuler="0" topLeftCell="B1">
      <selection activeCell="C3" sqref="C3"/>
      <pageMargins left="0" right="0" top="0" bottom="0" header="0" footer="0"/>
      <pageSetup orientation="portrait" horizontalDpi="1200" verticalDpi="1200" r:id="rId1"/>
    </customSheetView>
  </customSheetViews>
  <mergeCells count="2">
    <mergeCell ref="B4:C4"/>
    <mergeCell ref="A5:A7"/>
  </mergeCells>
  <conditionalFormatting sqref="B2">
    <cfRule type="expression" dxfId="4" priority="2">
      <formula>$C$2&lt;&gt;"Your Name Here"</formula>
    </cfRule>
  </conditionalFormatting>
  <dataValidations count="1">
    <dataValidation type="list" allowBlank="1" showErrorMessage="1" error="Make a selection" promptTitle="Choose" prompt="Permutation_x000a_Combination" sqref="B14:B18" xr:uid="{F1371D0C-4D6C-4564-8606-B5780CB0D4F2}">
      <formula1>$B$46:$B$47</formula1>
    </dataValidation>
  </dataValidations>
  <pageMargins left="0.7" right="0.7" top="0.75" bottom="0.75" header="0.3" footer="0.3"/>
  <pageSetup orientation="portrait" horizontalDpi="1200" verticalDpi="1200" r:id="rId2"/>
  <extLst>
    <ext xmlns:x14="http://schemas.microsoft.com/office/spreadsheetml/2009/9/main" uri="{78C0D931-6437-407d-A8EE-F0AAD7539E65}">
      <x14:conditionalFormattings>
        <x14:conditionalFormatting xmlns:xm="http://schemas.microsoft.com/office/excel/2006/main">
          <x14:cfRule type="expression" priority="5" id="{495C08AE-80E7-4948-9AA1-572EA21DB2FC}">
            <xm:f>B14&lt;&gt;soln1!B14</xm:f>
            <x14:dxf>
              <font>
                <b/>
                <i val="0"/>
                <color rgb="FFFF0000"/>
              </font>
            </x14:dxf>
          </x14:cfRule>
          <x14:cfRule type="expression" priority="6" id="{5DAB86F2-292A-45BF-AB02-5BA097126ADD}">
            <xm:f>B14=soln1!B14</xm:f>
            <x14:dxf>
              <font>
                <b/>
                <i val="0"/>
                <color rgb="FF00B050"/>
              </font>
            </x14:dxf>
          </x14:cfRule>
          <xm:sqref>B14:B18 D14:D18 F14:H18</xm:sqref>
        </x14:conditionalFormatting>
        <x14:conditionalFormatting xmlns:xm="http://schemas.microsoft.com/office/excel/2006/main">
          <x14:cfRule type="expression" priority="1" id="{6445A7F4-8A9E-4266-835B-8ADBCCAD9F8B}">
            <xm:f>Random!I19=6</xm:f>
            <x14:dxf>
              <fill>
                <patternFill>
                  <bgColor theme="7" tint="0.59996337778862885"/>
                </patternFill>
              </fill>
            </x14:dxf>
          </x14:cfRule>
          <xm:sqref>F14:F18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D97F0-2451-47BE-A51B-12A3F1003A2C}">
  <dimension ref="A1:I47"/>
  <sheetViews>
    <sheetView showRuler="0" topLeftCell="C19" zoomScaleNormal="100" workbookViewId="0">
      <selection activeCell="G15" sqref="G15"/>
    </sheetView>
  </sheetViews>
  <sheetFormatPr defaultColWidth="11" defaultRowHeight="15.6"/>
  <cols>
    <col min="1" max="1" width="71.5" style="4" customWidth="1"/>
    <col min="2" max="2" width="21.8984375" style="4" customWidth="1"/>
    <col min="3" max="3" width="24.59765625" style="4" customWidth="1"/>
    <col min="4" max="4" width="18.69921875" style="4" customWidth="1"/>
    <col min="5" max="5" width="25.69921875" style="4" customWidth="1"/>
    <col min="6" max="6" width="18.69921875" style="1" customWidth="1"/>
    <col min="7" max="7" width="18.19921875" style="1" customWidth="1"/>
    <col min="8" max="8" width="15.69921875" customWidth="1"/>
    <col min="9" max="9" width="34.09765625" style="13" customWidth="1"/>
    <col min="10" max="10" width="20.8984375" customWidth="1"/>
    <col min="11" max="11" width="23.19921875" customWidth="1"/>
  </cols>
  <sheetData>
    <row r="1" spans="1:9" ht="16.2" thickBot="1">
      <c r="A1" s="30"/>
      <c r="B1" s="30"/>
      <c r="C1" s="30"/>
      <c r="D1" s="30"/>
      <c r="E1" s="30"/>
    </row>
    <row r="2" spans="1:9" ht="18" thickBot="1">
      <c r="A2" s="30"/>
      <c r="B2" s="25" t="s">
        <v>9</v>
      </c>
      <c r="C2" s="27" t="s">
        <v>37</v>
      </c>
      <c r="D2" s="30"/>
      <c r="E2" s="30"/>
    </row>
    <row r="3" spans="1:9" ht="16.2" thickBot="1">
      <c r="A3" s="30"/>
      <c r="B3" s="31"/>
      <c r="C3" s="30"/>
      <c r="D3" s="30"/>
      <c r="E3" s="30"/>
    </row>
    <row r="4" spans="1:9" ht="16.2" thickBot="1">
      <c r="A4" s="30"/>
      <c r="B4" s="55" t="s">
        <v>11</v>
      </c>
      <c r="C4" s="56"/>
      <c r="D4" s="30"/>
      <c r="E4" s="30"/>
    </row>
    <row r="5" spans="1:9" ht="16.2" thickBot="1">
      <c r="A5" s="57" t="s">
        <v>12</v>
      </c>
      <c r="B5" s="14" t="s">
        <v>13</v>
      </c>
      <c r="C5" s="15" t="s">
        <v>14</v>
      </c>
      <c r="D5" s="30"/>
      <c r="E5" s="30"/>
    </row>
    <row r="6" spans="1:9" ht="16.2" thickBot="1">
      <c r="A6" s="58"/>
      <c r="B6" s="16" t="s">
        <v>15</v>
      </c>
      <c r="C6" s="17" t="s">
        <v>16</v>
      </c>
      <c r="D6" s="30"/>
      <c r="E6" s="30"/>
      <c r="F6" s="26"/>
    </row>
    <row r="7" spans="1:9" ht="16.2" thickBot="1">
      <c r="A7" s="59"/>
      <c r="B7" s="18" t="s">
        <v>17</v>
      </c>
      <c r="C7" s="19" t="s">
        <v>18</v>
      </c>
      <c r="D7" s="30"/>
      <c r="E7" s="30"/>
    </row>
    <row r="8" spans="1:9">
      <c r="A8" s="30"/>
      <c r="B8" s="20" t="s">
        <v>19</v>
      </c>
      <c r="C8" s="19" t="s">
        <v>20</v>
      </c>
      <c r="D8" s="30"/>
      <c r="E8" s="30"/>
    </row>
    <row r="9" spans="1:9">
      <c r="A9" s="30"/>
      <c r="B9" s="21" t="s">
        <v>21</v>
      </c>
      <c r="C9" s="19" t="s">
        <v>22</v>
      </c>
      <c r="D9" s="30"/>
      <c r="E9" s="30"/>
    </row>
    <row r="10" spans="1:9" ht="16.2" thickBot="1">
      <c r="A10" s="30"/>
      <c r="B10" s="22" t="s">
        <v>23</v>
      </c>
      <c r="C10" s="23" t="s">
        <v>24</v>
      </c>
      <c r="D10" s="30"/>
      <c r="E10" s="30"/>
    </row>
    <row r="12" spans="1:9" s="2" customFormat="1" ht="62.4">
      <c r="A12" s="5" t="s">
        <v>25</v>
      </c>
      <c r="B12" s="5" t="s">
        <v>26</v>
      </c>
      <c r="C12" s="5" t="s">
        <v>27</v>
      </c>
      <c r="D12" s="5" t="s">
        <v>28</v>
      </c>
      <c r="E12" s="5" t="s">
        <v>29</v>
      </c>
      <c r="F12" s="6" t="s">
        <v>30</v>
      </c>
      <c r="G12" s="6" t="s">
        <v>31</v>
      </c>
      <c r="H12" s="6" t="s">
        <v>32</v>
      </c>
      <c r="I12" s="6" t="s">
        <v>33</v>
      </c>
    </row>
    <row r="13" spans="1:9" ht="70.5" customHeight="1">
      <c r="A13" s="32" t="str">
        <f ca="1">Sheet3!A1</f>
        <v>35 horses ran in the Kentucky Derby.  The Exacta bet involves picking the first two finishers in order.  Determine the number of outcomes for two horses finishing in the first two spots and the probability of winning the Exacta bet if you pick the horses at random.</v>
      </c>
      <c r="B13" s="33" t="s">
        <v>34</v>
      </c>
      <c r="C13" s="33" t="str">
        <f ca="1">"Pick any 2 out of "&amp;Random!H19&amp;" horses, where the order of selection matters."</f>
        <v>Pick any 2 out of 35 horses, where the order of selection matters.</v>
      </c>
      <c r="D13" s="34">
        <f ca="1">PERMUT(Random!H19,2)</f>
        <v>1190</v>
      </c>
      <c r="E13" s="33" t="s">
        <v>35</v>
      </c>
      <c r="F13" s="28">
        <v>1</v>
      </c>
      <c r="G13" s="29">
        <f ca="1">F13/D13</f>
        <v>8.4033613445378156E-4</v>
      </c>
      <c r="H13" s="28">
        <f ca="1">(1-G13)/G13</f>
        <v>1189</v>
      </c>
      <c r="I13" s="6" t="str">
        <f ca="1">"Your odds of winning are "&amp;H13&amp;" to 1!"</f>
        <v>Your odds of winning are 1189 to 1!</v>
      </c>
    </row>
    <row r="14" spans="1:9" ht="70.5" customHeight="1">
      <c r="A14" s="32" t="str" cm="1">
        <f t="array" aca="1" ref="A14" ca="1">INDIRECT("Sheet3!A"&amp;Random!I19)</f>
        <v>35 horses ran in the Kentucky Derby.  The Trifecta bet involves picking the first three finishers in order.  Determine the number of outcomes for three horses finishing in the first three spots and the probability of winning the Trifecta bet if you pick the horses at random.</v>
      </c>
      <c r="B14" s="35" t="str" cm="1">
        <f t="array" aca="1" ref="B14" ca="1">INDIRECT("Sheet3!B"&amp;Random!I19)</f>
        <v>permutation</v>
      </c>
      <c r="C14" s="37"/>
      <c r="D14" s="36" cm="1">
        <f t="array" aca="1" ref="D14" ca="1">INDIRECT("Sheet3!C"&amp;Random!I19)</f>
        <v>39270</v>
      </c>
      <c r="E14" s="37"/>
      <c r="F14" s="10" cm="1">
        <f t="array" aca="1" ref="F14" ca="1">INDIRECT("Sheet3!D"&amp;Random!I19)</f>
        <v>1</v>
      </c>
      <c r="G14" s="11" cm="1">
        <f t="array" aca="1" ref="G14" ca="1">INDIRECT("Sheet3!E"&amp;Random!I19)</f>
        <v>2.5464731347084288E-5</v>
      </c>
      <c r="H14" s="8" cm="1">
        <f t="array" aca="1" ref="H14" ca="1">INDIRECT("Sheet3!F"&amp;Random!I19)</f>
        <v>39269</v>
      </c>
      <c r="I14" s="6" t="str">
        <f ca="1">"Your odds of winning are "&amp;IF(NOT(ISBLANK(H14)),ROUND(H14,0),"???")&amp;" to 1!"</f>
        <v>Your odds of winning are 39269 to 1!</v>
      </c>
    </row>
    <row r="15" spans="1:9" ht="70.5" customHeight="1">
      <c r="A15" s="32" t="str" cm="1">
        <f t="array" aca="1" ref="A15" ca="1">INDIRECT("Sheet3!A"&amp;Random!I20)</f>
        <v>35  horses ran in the Kentucky Derby.  The Superfecta bet involves picking the first four finishers in order.  Determine the number of outcomes for four horses finishing in the first four spots and the probability of winning the Superfecta bet if you pick the horses at random.</v>
      </c>
      <c r="B15" s="35" t="str" cm="1">
        <f t="array" aca="1" ref="B15" ca="1">INDIRECT("Sheet3!B"&amp;Random!I20)</f>
        <v>permutation</v>
      </c>
      <c r="C15" s="37"/>
      <c r="D15" s="36" cm="1">
        <f t="array" aca="1" ref="D15" ca="1">INDIRECT("Sheet3!C"&amp;Random!I20)</f>
        <v>1256640</v>
      </c>
      <c r="E15" s="37"/>
      <c r="F15" s="10" cm="1">
        <f t="array" aca="1" ref="F15" ca="1">INDIRECT("Sheet3!D"&amp;Random!I20)</f>
        <v>1</v>
      </c>
      <c r="G15" s="11" cm="1">
        <f t="array" aca="1" ref="G15" ca="1">INDIRECT("Sheet3!E"&amp;Random!I20)</f>
        <v>7.95772854596384E-7</v>
      </c>
      <c r="H15" s="8" cm="1">
        <f t="array" aca="1" ref="H15" ca="1">INDIRECT("Sheet3!F"&amp;Random!I20)</f>
        <v>1256639</v>
      </c>
      <c r="I15" s="6" t="str">
        <f t="shared" ref="I15:I18" ca="1" si="0">"Your odds of winning are "&amp;IF(NOT(ISBLANK(H15)),ROUND(H15,0),"???")&amp;" to 1!"</f>
        <v>Your odds of winning are 1256639 to 1!</v>
      </c>
    </row>
    <row r="16" spans="1:9" ht="70.5" customHeight="1">
      <c r="A16" s="32" t="str" cm="1">
        <f t="array" aca="1" ref="A16" ca="1">INDIRECT("Sheet3!A"&amp;Random!I21)</f>
        <v>In a lottery game, 40 numbered ping-pong balls are put in a bin, and 4 are randomly chosen. To win the jackpot, you need to match all 4 numbers in the order in which they were drawn.  Determine the number of outcomes for picking 4 different numbers in order from the 40 ping-pong balls and the probability of you picking the correct numbers in order.</v>
      </c>
      <c r="B16" s="35" t="str" cm="1">
        <f t="array" aca="1" ref="B16" ca="1">INDIRECT("Sheet3!B"&amp;Random!I21)</f>
        <v>permutation</v>
      </c>
      <c r="C16" s="7"/>
      <c r="D16" s="36" cm="1">
        <f t="array" aca="1" ref="D16" ca="1">INDIRECT("Sheet3!C"&amp;Random!I21)</f>
        <v>2193360</v>
      </c>
      <c r="E16" s="7"/>
      <c r="F16" s="10" cm="1">
        <f t="array" aca="1" ref="F16" ca="1">INDIRECT("Sheet3!D"&amp;Random!I21)</f>
        <v>1</v>
      </c>
      <c r="G16" s="11" cm="1">
        <f t="array" aca="1" ref="G16" ca="1">INDIRECT("Sheet3!E"&amp;Random!I21)</f>
        <v>4.5592150855308751E-7</v>
      </c>
      <c r="H16" s="8" cm="1">
        <f t="array" aca="1" ref="H16" ca="1">INDIRECT("Sheet3!F"&amp;Random!I21)</f>
        <v>2193359</v>
      </c>
      <c r="I16" s="6" t="str">
        <f t="shared" ca="1" si="0"/>
        <v>Your odds of winning are 2193359 to 1!</v>
      </c>
    </row>
    <row r="17" spans="1:9" ht="70.5" customHeight="1">
      <c r="A17" s="32" t="str" cm="1">
        <f t="array" aca="1" ref="A17" ca="1">INDIRECT("Sheet3!A"&amp;Random!I22)</f>
        <v>In a lottery game, 50 numbered ping-pong balls are put in a bin, and 5 are randomly chosen. To win the jackpot, you need to match all 5 numbers.  Determine the number of outcomes for picking 5 different numbers from the 50 ping-pong balls and the probability of you picking the correct numbers.</v>
      </c>
      <c r="B17" s="35" t="str" cm="1">
        <f t="array" aca="1" ref="B17" ca="1">INDIRECT("Sheet3!B"&amp;Random!I22)</f>
        <v>combination</v>
      </c>
      <c r="C17" s="7"/>
      <c r="D17" s="36" cm="1">
        <f t="array" aca="1" ref="D17" ca="1">INDIRECT("Sheet3!C"&amp;Random!I22)</f>
        <v>2118760</v>
      </c>
      <c r="E17" s="7"/>
      <c r="F17" s="10" cm="1">
        <f t="array" aca="1" ref="F17" ca="1">INDIRECT("Sheet3!D"&amp;Random!I22)</f>
        <v>1</v>
      </c>
      <c r="G17" s="11" cm="1">
        <f t="array" aca="1" ref="G17" ca="1">INDIRECT("Sheet3!E"&amp;Random!I22)</f>
        <v>4.7197417357322209E-7</v>
      </c>
      <c r="H17" s="8" cm="1">
        <f t="array" aca="1" ref="H17" ca="1">INDIRECT("Sheet3!F"&amp;Random!I22)</f>
        <v>2118759</v>
      </c>
      <c r="I17" s="6" t="str">
        <f t="shared" ca="1" si="0"/>
        <v>Your odds of winning are 2118759 to 1!</v>
      </c>
    </row>
    <row r="18" spans="1:9" ht="70.5" customHeight="1">
      <c r="A18" s="32" t="str" cm="1">
        <f t="array" aca="1" ref="A18" ca="1">INDIRECT("Sheet3!A"&amp;Random!I23)</f>
        <v>In a lottery game, 50 numbered ping-pong balls are put in a bin, and 5 are randomly chosen. You’ll get twice your money back if you match exactly three of the five numbers.  Still using the same number of outcomes as the game above (choosing 5 different ping-pong balls from the 50), determine the probability of matching three out of five numbers.</v>
      </c>
      <c r="B18" s="35" t="str" cm="1">
        <f t="array" aca="1" ref="B18" ca="1">INDIRECT("Sheet3!B"&amp;Random!I23)</f>
        <v>combination</v>
      </c>
      <c r="C18" s="37"/>
      <c r="D18" s="36" cm="1">
        <f t="array" aca="1" ref="D18" ca="1">INDIRECT("Sheet3!C"&amp;Random!I23)</f>
        <v>2118760</v>
      </c>
      <c r="E18" s="37"/>
      <c r="F18" s="10" cm="1">
        <f t="array" aca="1" ref="F18" ca="1">INDIRECT("Sheet3!D"&amp;Random!I23)</f>
        <v>9900</v>
      </c>
      <c r="G18" s="11" cm="1">
        <f t="array" aca="1" ref="G18" ca="1">INDIRECT("Sheet3!E"&amp;Random!I23)</f>
        <v>4.6725443183748983E-3</v>
      </c>
      <c r="H18" s="8" cm="1">
        <f t="array" aca="1" ref="H18" ca="1">INDIRECT("Sheet3!F"&amp;Random!I23)</f>
        <v>213.01616161616161</v>
      </c>
      <c r="I18" s="6" t="str">
        <f t="shared" ca="1" si="0"/>
        <v>Your odds of winning are 213 to 1!</v>
      </c>
    </row>
    <row r="19" spans="1:9">
      <c r="A19" s="30"/>
      <c r="B19" s="30"/>
      <c r="C19" s="30"/>
      <c r="D19" s="30"/>
      <c r="E19" s="30"/>
      <c r="G19" s="3"/>
    </row>
    <row r="20" spans="1:9">
      <c r="A20" s="30"/>
      <c r="B20" s="30"/>
      <c r="C20" s="30"/>
      <c r="D20" s="30"/>
      <c r="E20" s="30"/>
      <c r="F20" s="13"/>
      <c r="G20"/>
      <c r="I20"/>
    </row>
    <row r="21" spans="1:9">
      <c r="A21" s="30"/>
      <c r="B21" s="30"/>
      <c r="C21" s="30"/>
      <c r="D21" s="30"/>
      <c r="E21" s="30"/>
      <c r="F21" s="13"/>
      <c r="G21"/>
      <c r="I21"/>
    </row>
    <row r="22" spans="1:9">
      <c r="A22" s="30"/>
      <c r="B22" s="30"/>
      <c r="C22" s="30"/>
      <c r="D22" s="30"/>
      <c r="E22" s="30"/>
      <c r="F22" s="13"/>
      <c r="G22"/>
      <c r="I22"/>
    </row>
    <row r="23" spans="1:9">
      <c r="A23" s="30"/>
      <c r="B23" s="30"/>
      <c r="C23" s="30"/>
      <c r="D23" s="30"/>
      <c r="E23" s="30"/>
      <c r="F23" s="13"/>
      <c r="G23"/>
      <c r="I23"/>
    </row>
    <row r="24" spans="1:9">
      <c r="A24" s="30"/>
      <c r="B24" s="30"/>
      <c r="C24" s="30"/>
      <c r="D24" s="30"/>
      <c r="E24" s="30"/>
      <c r="F24" s="13"/>
      <c r="G24"/>
      <c r="I24"/>
    </row>
    <row r="25" spans="1:9" ht="15.75" customHeight="1">
      <c r="A25" s="30"/>
      <c r="B25" s="30"/>
      <c r="C25" s="30"/>
      <c r="D25" s="30"/>
      <c r="E25" s="30"/>
      <c r="F25" s="13"/>
      <c r="G25"/>
      <c r="I25"/>
    </row>
    <row r="26" spans="1:9">
      <c r="A26" s="30"/>
      <c r="B26" s="30"/>
      <c r="C26" s="30"/>
      <c r="D26" s="30"/>
      <c r="E26" s="30"/>
      <c r="F26" s="13"/>
      <c r="G26"/>
      <c r="I26"/>
    </row>
    <row r="27" spans="1:9">
      <c r="A27" s="30"/>
      <c r="B27" s="30"/>
      <c r="C27" s="30"/>
      <c r="D27" s="30"/>
      <c r="E27" s="30"/>
      <c r="F27" s="13"/>
      <c r="G27"/>
      <c r="I27"/>
    </row>
    <row r="28" spans="1:9">
      <c r="A28" s="30"/>
      <c r="B28" s="30"/>
      <c r="C28" s="30"/>
      <c r="D28" s="30"/>
      <c r="E28" s="30"/>
      <c r="F28" s="13"/>
      <c r="G28"/>
      <c r="I28"/>
    </row>
    <row r="46" spans="2:2">
      <c r="B46" s="30" t="s">
        <v>34</v>
      </c>
    </row>
    <row r="47" spans="2:2">
      <c r="B47" s="30" t="s">
        <v>36</v>
      </c>
    </row>
  </sheetData>
  <customSheetViews>
    <customSheetView guid="{13B6492D-170C-45E1-97D8-793CC53D410C}" state="hidden" showRuler="0" topLeftCell="B7">
      <selection activeCell="C11" sqref="C11:C15"/>
      <pageMargins left="0" right="0" top="0" bottom="0" header="0" footer="0"/>
      <pageSetup orientation="portrait" horizontalDpi="1200" verticalDpi="1200" r:id="rId1"/>
    </customSheetView>
  </customSheetViews>
  <mergeCells count="2">
    <mergeCell ref="B4:C4"/>
    <mergeCell ref="A5:A7"/>
  </mergeCells>
  <conditionalFormatting sqref="B2">
    <cfRule type="expression" dxfId="0" priority="1">
      <formula>$C$2&lt;&gt;"Your Name Here"</formula>
    </cfRule>
  </conditionalFormatting>
  <dataValidations count="1">
    <dataValidation type="list" allowBlank="1" showErrorMessage="1" error="Make a selection" promptTitle="Choose" prompt="Permutation_x000a_Combination" sqref="B14:B18" xr:uid="{C5D033E7-1677-4E67-92D7-8C5E292E70F9}">
      <formula1>$B$46:$B$47</formula1>
    </dataValidation>
  </dataValidations>
  <pageMargins left="0.7" right="0.7" top="0.75" bottom="0.75" header="0.3" footer="0.3"/>
  <pageSetup orientation="portrait" horizontalDpi="1200" verticalDpi="12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FFDD7-AE6B-4532-BBBB-506CEF972D40}">
  <dimension ref="A1:W55"/>
  <sheetViews>
    <sheetView topLeftCell="A5" workbookViewId="0">
      <selection activeCell="I19" sqref="I19"/>
    </sheetView>
  </sheetViews>
  <sheetFormatPr defaultRowHeight="15.6"/>
  <cols>
    <col min="5" max="6" width="9.8984375" bestFit="1" customWidth="1"/>
    <col min="8" max="8" width="10.3984375" bestFit="1" customWidth="1"/>
    <col min="9" max="9" width="10.19921875" bestFit="1" customWidth="1"/>
    <col min="10" max="10" width="9" bestFit="1" customWidth="1"/>
  </cols>
  <sheetData>
    <row r="1" spans="1:23">
      <c r="H1">
        <v>1</v>
      </c>
      <c r="I1">
        <v>2</v>
      </c>
      <c r="J1">
        <v>3</v>
      </c>
      <c r="K1">
        <v>4</v>
      </c>
      <c r="L1">
        <v>5</v>
      </c>
      <c r="M1">
        <v>6</v>
      </c>
      <c r="N1">
        <v>7</v>
      </c>
      <c r="O1">
        <v>8</v>
      </c>
      <c r="P1">
        <v>9</v>
      </c>
      <c r="Q1">
        <v>10</v>
      </c>
      <c r="R1">
        <v>11</v>
      </c>
      <c r="S1">
        <v>12</v>
      </c>
      <c r="T1">
        <v>13</v>
      </c>
      <c r="U1">
        <v>14</v>
      </c>
      <c r="V1">
        <v>15</v>
      </c>
      <c r="W1">
        <v>16</v>
      </c>
    </row>
    <row r="2" spans="1:23">
      <c r="G2">
        <v>1</v>
      </c>
      <c r="H2">
        <v>2</v>
      </c>
      <c r="I2">
        <v>3</v>
      </c>
      <c r="J2">
        <v>5</v>
      </c>
      <c r="K2">
        <v>7</v>
      </c>
      <c r="L2">
        <v>11</v>
      </c>
      <c r="M2">
        <v>13</v>
      </c>
      <c r="N2">
        <v>17</v>
      </c>
      <c r="O2">
        <v>19</v>
      </c>
      <c r="P2">
        <v>23</v>
      </c>
      <c r="Q2">
        <v>29</v>
      </c>
      <c r="R2">
        <v>947</v>
      </c>
      <c r="S2">
        <v>953</v>
      </c>
      <c r="T2">
        <v>967</v>
      </c>
      <c r="U2">
        <v>971</v>
      </c>
      <c r="V2">
        <v>977</v>
      </c>
      <c r="W2">
        <v>983</v>
      </c>
    </row>
    <row r="3" spans="1:23">
      <c r="G3">
        <v>2</v>
      </c>
      <c r="H3">
        <v>31</v>
      </c>
      <c r="I3">
        <v>37</v>
      </c>
      <c r="J3">
        <v>41</v>
      </c>
      <c r="K3">
        <v>43</v>
      </c>
      <c r="L3">
        <v>47</v>
      </c>
      <c r="M3">
        <v>53</v>
      </c>
      <c r="N3">
        <v>59</v>
      </c>
      <c r="O3">
        <v>61</v>
      </c>
      <c r="P3">
        <v>67</v>
      </c>
      <c r="Q3">
        <v>71</v>
      </c>
      <c r="R3">
        <v>991</v>
      </c>
      <c r="S3">
        <v>997</v>
      </c>
      <c r="T3">
        <v>1009</v>
      </c>
      <c r="U3">
        <v>1013</v>
      </c>
      <c r="V3">
        <v>1019</v>
      </c>
      <c r="W3">
        <v>1021</v>
      </c>
    </row>
    <row r="4" spans="1:23">
      <c r="G4">
        <v>3</v>
      </c>
      <c r="H4">
        <v>73</v>
      </c>
      <c r="I4">
        <v>79</v>
      </c>
      <c r="J4">
        <v>83</v>
      </c>
      <c r="K4">
        <v>89</v>
      </c>
      <c r="L4">
        <v>97</v>
      </c>
      <c r="M4">
        <v>101</v>
      </c>
      <c r="N4">
        <v>103</v>
      </c>
      <c r="O4">
        <v>107</v>
      </c>
      <c r="P4">
        <v>109</v>
      </c>
      <c r="Q4">
        <v>113</v>
      </c>
      <c r="R4">
        <v>1031</v>
      </c>
      <c r="S4">
        <v>1033</v>
      </c>
      <c r="T4">
        <v>1039</v>
      </c>
      <c r="U4">
        <v>1049</v>
      </c>
      <c r="V4">
        <v>1051</v>
      </c>
      <c r="W4">
        <v>1061</v>
      </c>
    </row>
    <row r="5" spans="1:23">
      <c r="G5">
        <v>4</v>
      </c>
      <c r="H5">
        <v>127</v>
      </c>
      <c r="I5">
        <v>131</v>
      </c>
      <c r="J5">
        <v>137</v>
      </c>
      <c r="K5">
        <v>139</v>
      </c>
      <c r="L5">
        <v>149</v>
      </c>
      <c r="M5">
        <v>151</v>
      </c>
      <c r="N5">
        <v>157</v>
      </c>
      <c r="O5">
        <v>163</v>
      </c>
      <c r="P5">
        <v>167</v>
      </c>
      <c r="Q5">
        <v>173</v>
      </c>
      <c r="R5">
        <v>1993</v>
      </c>
      <c r="S5">
        <v>1997</v>
      </c>
      <c r="T5">
        <v>1999</v>
      </c>
      <c r="U5">
        <v>2003</v>
      </c>
      <c r="V5">
        <v>2011</v>
      </c>
      <c r="W5">
        <v>2017</v>
      </c>
    </row>
    <row r="6" spans="1:23">
      <c r="A6">
        <v>1</v>
      </c>
      <c r="B6">
        <f>CODE(MID(Games!C$2,A6,1))</f>
        <v>89</v>
      </c>
      <c r="C6">
        <f>MOD(B6,16)</f>
        <v>9</v>
      </c>
      <c r="D6">
        <f>MOD((B6-C6)/16,16)</f>
        <v>5</v>
      </c>
      <c r="E6">
        <f ca="1">INDIRECT("R"&amp;(C6+1)&amp;"C"&amp;(D6+7),0)</f>
        <v>439</v>
      </c>
      <c r="G6">
        <v>5</v>
      </c>
      <c r="H6">
        <v>179</v>
      </c>
      <c r="I6">
        <v>181</v>
      </c>
      <c r="J6">
        <v>191</v>
      </c>
      <c r="K6">
        <v>193</v>
      </c>
      <c r="L6">
        <v>197</v>
      </c>
      <c r="M6">
        <v>199</v>
      </c>
      <c r="N6">
        <v>211</v>
      </c>
      <c r="O6">
        <v>223</v>
      </c>
      <c r="P6">
        <v>227</v>
      </c>
      <c r="Q6">
        <v>229</v>
      </c>
      <c r="R6">
        <v>2063</v>
      </c>
      <c r="S6">
        <v>2069</v>
      </c>
      <c r="T6">
        <v>2081</v>
      </c>
      <c r="U6">
        <v>2083</v>
      </c>
      <c r="V6">
        <v>2087</v>
      </c>
      <c r="W6">
        <v>2089</v>
      </c>
    </row>
    <row r="7" spans="1:23">
      <c r="A7">
        <v>2</v>
      </c>
      <c r="B7">
        <f>CODE(MID(Games!C$2,A7,1))</f>
        <v>111</v>
      </c>
      <c r="C7">
        <f t="shared" ref="C7:C10" si="0">MOD(B7,16)</f>
        <v>15</v>
      </c>
      <c r="D7">
        <f t="shared" ref="D7:D10" si="1">MOD((B7-C7)/16,16)</f>
        <v>6</v>
      </c>
      <c r="E7">
        <f t="shared" ref="E7:E10" ca="1" si="2">INDIRECT("R"&amp;(C7+1)&amp;"C"&amp;(D7+7),0)</f>
        <v>839</v>
      </c>
      <c r="G7">
        <v>6</v>
      </c>
      <c r="H7">
        <v>233</v>
      </c>
      <c r="I7">
        <v>239</v>
      </c>
      <c r="J7">
        <v>241</v>
      </c>
      <c r="K7">
        <v>251</v>
      </c>
      <c r="L7">
        <v>257</v>
      </c>
      <c r="M7">
        <v>263</v>
      </c>
      <c r="N7">
        <v>269</v>
      </c>
      <c r="O7">
        <v>271</v>
      </c>
      <c r="P7">
        <v>277</v>
      </c>
      <c r="Q7">
        <v>281</v>
      </c>
      <c r="R7">
        <v>2131</v>
      </c>
      <c r="S7">
        <v>2137</v>
      </c>
      <c r="T7">
        <v>2141</v>
      </c>
      <c r="U7">
        <v>2143</v>
      </c>
      <c r="V7">
        <v>2153</v>
      </c>
      <c r="W7">
        <v>2161</v>
      </c>
    </row>
    <row r="8" spans="1:23">
      <c r="A8">
        <v>3</v>
      </c>
      <c r="B8">
        <f>CODE(MID(Games!C$2,A8,1))</f>
        <v>117</v>
      </c>
      <c r="C8">
        <f t="shared" si="0"/>
        <v>5</v>
      </c>
      <c r="D8">
        <f t="shared" si="1"/>
        <v>7</v>
      </c>
      <c r="E8">
        <f t="shared" ca="1" si="2"/>
        <v>211</v>
      </c>
      <c r="G8">
        <v>7</v>
      </c>
      <c r="H8">
        <v>283</v>
      </c>
      <c r="I8">
        <v>293</v>
      </c>
      <c r="J8">
        <v>307</v>
      </c>
      <c r="K8">
        <v>311</v>
      </c>
      <c r="L8">
        <v>313</v>
      </c>
      <c r="M8">
        <v>317</v>
      </c>
      <c r="N8">
        <v>331</v>
      </c>
      <c r="O8">
        <v>337</v>
      </c>
      <c r="P8">
        <v>347</v>
      </c>
      <c r="Q8">
        <v>349</v>
      </c>
      <c r="R8">
        <v>2221</v>
      </c>
      <c r="S8">
        <v>2237</v>
      </c>
      <c r="T8">
        <v>2239</v>
      </c>
      <c r="U8">
        <v>2243</v>
      </c>
      <c r="V8">
        <v>2251</v>
      </c>
      <c r="W8">
        <v>2267</v>
      </c>
    </row>
    <row r="9" spans="1:23">
      <c r="A9">
        <v>4</v>
      </c>
      <c r="B9">
        <f>CODE(MID(Games!C$2,A9,1))</f>
        <v>114</v>
      </c>
      <c r="C9">
        <f t="shared" si="0"/>
        <v>2</v>
      </c>
      <c r="D9">
        <f t="shared" si="1"/>
        <v>7</v>
      </c>
      <c r="E9">
        <f t="shared" ca="1" si="2"/>
        <v>59</v>
      </c>
      <c r="G9">
        <v>8</v>
      </c>
      <c r="H9">
        <v>353</v>
      </c>
      <c r="I9">
        <v>359</v>
      </c>
      <c r="J9">
        <v>367</v>
      </c>
      <c r="K9">
        <v>373</v>
      </c>
      <c r="L9">
        <v>379</v>
      </c>
      <c r="M9">
        <v>383</v>
      </c>
      <c r="N9">
        <v>389</v>
      </c>
      <c r="O9">
        <v>397</v>
      </c>
      <c r="P9">
        <v>401</v>
      </c>
      <c r="Q9">
        <v>409</v>
      </c>
      <c r="R9">
        <v>2293</v>
      </c>
      <c r="S9">
        <v>2297</v>
      </c>
      <c r="T9">
        <v>2309</v>
      </c>
      <c r="U9">
        <v>2311</v>
      </c>
      <c r="V9">
        <v>2333</v>
      </c>
      <c r="W9">
        <v>2339</v>
      </c>
    </row>
    <row r="10" spans="1:23">
      <c r="A10">
        <v>5</v>
      </c>
      <c r="B10">
        <f>CODE(MID(Games!C$2,A10,1))</f>
        <v>32</v>
      </c>
      <c r="C10">
        <f t="shared" si="0"/>
        <v>0</v>
      </c>
      <c r="D10">
        <f t="shared" si="1"/>
        <v>2</v>
      </c>
      <c r="E10">
        <f t="shared" ca="1" si="2"/>
        <v>2</v>
      </c>
      <c r="G10">
        <v>9</v>
      </c>
      <c r="H10">
        <v>419</v>
      </c>
      <c r="I10">
        <v>421</v>
      </c>
      <c r="J10">
        <v>431</v>
      </c>
      <c r="K10">
        <v>433</v>
      </c>
      <c r="L10">
        <v>439</v>
      </c>
      <c r="M10">
        <v>443</v>
      </c>
      <c r="N10">
        <v>449</v>
      </c>
      <c r="O10">
        <v>457</v>
      </c>
      <c r="P10">
        <v>461</v>
      </c>
      <c r="Q10">
        <v>463</v>
      </c>
      <c r="R10">
        <v>2371</v>
      </c>
      <c r="S10">
        <v>2377</v>
      </c>
      <c r="T10">
        <v>2381</v>
      </c>
      <c r="U10">
        <v>2383</v>
      </c>
      <c r="V10">
        <v>2389</v>
      </c>
      <c r="W10">
        <v>2393</v>
      </c>
    </row>
    <row r="11" spans="1:23">
      <c r="A11" t="s">
        <v>38</v>
      </c>
      <c r="B11">
        <f ca="1">MOD(PRODUCT(E6:E10),F13)</f>
        <v>3778</v>
      </c>
      <c r="F11">
        <v>1103515245</v>
      </c>
      <c r="G11">
        <v>10</v>
      </c>
      <c r="H11">
        <v>467</v>
      </c>
      <c r="I11">
        <v>479</v>
      </c>
      <c r="J11">
        <v>487</v>
      </c>
      <c r="K11">
        <v>491</v>
      </c>
      <c r="L11">
        <v>499</v>
      </c>
      <c r="M11">
        <v>503</v>
      </c>
      <c r="N11">
        <v>509</v>
      </c>
      <c r="O11">
        <v>521</v>
      </c>
      <c r="P11">
        <v>523</v>
      </c>
      <c r="Q11">
        <v>541</v>
      </c>
      <c r="R11">
        <v>2437</v>
      </c>
      <c r="S11">
        <v>2441</v>
      </c>
      <c r="T11">
        <v>2447</v>
      </c>
      <c r="U11">
        <v>2459</v>
      </c>
      <c r="V11">
        <v>2467</v>
      </c>
      <c r="W11">
        <v>2473</v>
      </c>
    </row>
    <row r="12" spans="1:23">
      <c r="A12" t="s">
        <v>39</v>
      </c>
      <c r="B12">
        <f ca="1">MOD(B11*F11+F12,F13)</f>
        <v>5331</v>
      </c>
      <c r="C12">
        <f ca="1">MOD(B12,2)</f>
        <v>1</v>
      </c>
      <c r="D12">
        <f ca="1">B12/F$13</f>
        <v>0.162689208984375</v>
      </c>
      <c r="E12">
        <f ca="1">IF(D12&lt;0.25,0,IF(D12&lt;0.5,1,IF(D12&lt;0.75,3,4)))</f>
        <v>0</v>
      </c>
      <c r="F12">
        <v>12345</v>
      </c>
      <c r="G12">
        <v>11</v>
      </c>
      <c r="H12">
        <v>547</v>
      </c>
      <c r="I12">
        <v>557</v>
      </c>
      <c r="J12">
        <v>563</v>
      </c>
      <c r="K12">
        <v>569</v>
      </c>
      <c r="L12">
        <v>571</v>
      </c>
      <c r="M12">
        <v>577</v>
      </c>
      <c r="N12">
        <v>587</v>
      </c>
      <c r="O12">
        <v>593</v>
      </c>
      <c r="P12">
        <v>599</v>
      </c>
      <c r="Q12">
        <v>601</v>
      </c>
      <c r="R12">
        <v>2539</v>
      </c>
      <c r="S12">
        <v>2543</v>
      </c>
      <c r="T12">
        <v>2549</v>
      </c>
      <c r="U12">
        <v>2551</v>
      </c>
      <c r="V12">
        <v>2557</v>
      </c>
      <c r="W12">
        <v>2579</v>
      </c>
    </row>
    <row r="13" spans="1:23">
      <c r="A13" t="s">
        <v>40</v>
      </c>
      <c r="B13" s="38">
        <f t="shared" ref="B13:B55" ca="1" si="3">MOD(B12*F$11+F$12,F$13)</f>
        <v>22544</v>
      </c>
      <c r="C13">
        <f t="shared" ref="C13:C55" ca="1" si="4">IF(D13&lt;0.5,0,1)</f>
        <v>1</v>
      </c>
      <c r="D13">
        <f t="shared" ref="D13:D55" ca="1" si="5">B13/F$13</f>
        <v>0.68798828125</v>
      </c>
      <c r="E13">
        <f t="shared" ref="E13:E55" ca="1" si="6">IF(D13&lt;0.25,0,IF(D13&lt;0.5,1,IF(D13&lt;0.75,3,4)))</f>
        <v>3</v>
      </c>
      <c r="F13">
        <v>32768</v>
      </c>
      <c r="G13">
        <v>12</v>
      </c>
      <c r="H13">
        <v>607</v>
      </c>
      <c r="I13">
        <v>613</v>
      </c>
      <c r="J13">
        <v>617</v>
      </c>
      <c r="K13">
        <v>619</v>
      </c>
      <c r="L13">
        <v>631</v>
      </c>
      <c r="M13">
        <v>641</v>
      </c>
      <c r="N13">
        <v>643</v>
      </c>
      <c r="O13">
        <v>647</v>
      </c>
      <c r="P13">
        <v>653</v>
      </c>
      <c r="Q13">
        <v>659</v>
      </c>
      <c r="R13">
        <v>2621</v>
      </c>
      <c r="S13">
        <v>2633</v>
      </c>
      <c r="T13">
        <v>2647</v>
      </c>
      <c r="U13">
        <v>2657</v>
      </c>
      <c r="V13">
        <v>2659</v>
      </c>
      <c r="W13">
        <v>2663</v>
      </c>
    </row>
    <row r="14" spans="1:23">
      <c r="A14" t="s">
        <v>41</v>
      </c>
      <c r="B14" s="38">
        <f t="shared" ca="1" si="3"/>
        <v>3849</v>
      </c>
      <c r="C14">
        <f t="shared" ca="1" si="4"/>
        <v>0</v>
      </c>
      <c r="D14">
        <f t="shared" ca="1" si="5"/>
        <v>0.117462158203125</v>
      </c>
      <c r="E14">
        <f t="shared" ca="1" si="6"/>
        <v>0</v>
      </c>
      <c r="G14">
        <v>13</v>
      </c>
      <c r="H14">
        <v>661</v>
      </c>
      <c r="I14">
        <v>673</v>
      </c>
      <c r="J14">
        <v>677</v>
      </c>
      <c r="K14">
        <v>683</v>
      </c>
      <c r="L14">
        <v>691</v>
      </c>
      <c r="M14">
        <v>701</v>
      </c>
      <c r="N14">
        <v>709</v>
      </c>
      <c r="O14">
        <v>719</v>
      </c>
      <c r="P14">
        <v>727</v>
      </c>
      <c r="Q14">
        <v>733</v>
      </c>
      <c r="R14">
        <v>2689</v>
      </c>
      <c r="S14">
        <v>2693</v>
      </c>
      <c r="T14">
        <v>2699</v>
      </c>
      <c r="U14">
        <v>2707</v>
      </c>
      <c r="V14">
        <v>2711</v>
      </c>
      <c r="W14">
        <v>2713</v>
      </c>
    </row>
    <row r="15" spans="1:23">
      <c r="A15" t="s">
        <v>42</v>
      </c>
      <c r="B15" s="38">
        <f t="shared" ca="1" si="3"/>
        <v>21774</v>
      </c>
      <c r="C15">
        <f t="shared" ca="1" si="4"/>
        <v>1</v>
      </c>
      <c r="D15">
        <f t="shared" ca="1" si="5"/>
        <v>0.66448974609375</v>
      </c>
      <c r="E15">
        <f t="shared" ca="1" si="6"/>
        <v>3</v>
      </c>
      <c r="G15">
        <v>14</v>
      </c>
      <c r="H15">
        <v>739</v>
      </c>
      <c r="I15">
        <v>743</v>
      </c>
      <c r="J15">
        <v>751</v>
      </c>
      <c r="K15">
        <v>757</v>
      </c>
      <c r="L15">
        <v>761</v>
      </c>
      <c r="M15">
        <v>769</v>
      </c>
      <c r="N15">
        <v>773</v>
      </c>
      <c r="O15">
        <v>787</v>
      </c>
      <c r="P15">
        <v>797</v>
      </c>
      <c r="Q15">
        <v>809</v>
      </c>
      <c r="R15">
        <v>2749</v>
      </c>
      <c r="S15">
        <v>2753</v>
      </c>
      <c r="T15">
        <v>2767</v>
      </c>
      <c r="U15">
        <v>2777</v>
      </c>
      <c r="V15">
        <v>2789</v>
      </c>
      <c r="W15">
        <v>2791</v>
      </c>
    </row>
    <row r="16" spans="1:23">
      <c r="A16" t="s">
        <v>43</v>
      </c>
      <c r="B16" s="38">
        <f t="shared" ca="1" si="3"/>
        <v>11055</v>
      </c>
      <c r="C16">
        <f t="shared" ca="1" si="4"/>
        <v>0</v>
      </c>
      <c r="D16">
        <f t="shared" ca="1" si="5"/>
        <v>0.337371826171875</v>
      </c>
      <c r="E16">
        <f t="shared" ca="1" si="6"/>
        <v>1</v>
      </c>
      <c r="G16">
        <v>15</v>
      </c>
      <c r="H16">
        <v>811</v>
      </c>
      <c r="I16">
        <v>821</v>
      </c>
      <c r="J16">
        <v>823</v>
      </c>
      <c r="K16">
        <v>827</v>
      </c>
      <c r="L16">
        <v>829</v>
      </c>
      <c r="M16">
        <v>839</v>
      </c>
      <c r="N16">
        <v>853</v>
      </c>
      <c r="O16">
        <v>857</v>
      </c>
      <c r="P16">
        <v>859</v>
      </c>
      <c r="Q16">
        <v>863</v>
      </c>
      <c r="R16">
        <v>2833</v>
      </c>
      <c r="S16">
        <v>2837</v>
      </c>
      <c r="T16">
        <v>2843</v>
      </c>
      <c r="U16">
        <v>2851</v>
      </c>
      <c r="V16">
        <v>2857</v>
      </c>
      <c r="W16">
        <v>2861</v>
      </c>
    </row>
    <row r="17" spans="1:23">
      <c r="A17" t="s">
        <v>44</v>
      </c>
      <c r="B17" s="38">
        <f t="shared" ca="1" si="3"/>
        <v>25916</v>
      </c>
      <c r="C17">
        <f t="shared" ca="1" si="4"/>
        <v>1</v>
      </c>
      <c r="D17">
        <f t="shared" ca="1" si="5"/>
        <v>0.7908935546875</v>
      </c>
      <c r="E17">
        <f t="shared" ca="1" si="6"/>
        <v>4</v>
      </c>
      <c r="G17">
        <v>16</v>
      </c>
      <c r="H17">
        <v>877</v>
      </c>
      <c r="I17">
        <v>881</v>
      </c>
      <c r="J17">
        <v>883</v>
      </c>
      <c r="K17">
        <v>887</v>
      </c>
      <c r="L17">
        <v>907</v>
      </c>
      <c r="M17">
        <v>911</v>
      </c>
      <c r="N17">
        <v>919</v>
      </c>
      <c r="O17">
        <v>929</v>
      </c>
      <c r="P17">
        <v>937</v>
      </c>
      <c r="Q17">
        <v>941</v>
      </c>
      <c r="R17">
        <v>2909</v>
      </c>
      <c r="S17">
        <v>2917</v>
      </c>
      <c r="T17">
        <v>2927</v>
      </c>
      <c r="U17">
        <v>2939</v>
      </c>
      <c r="V17">
        <v>2953</v>
      </c>
      <c r="W17">
        <v>2957</v>
      </c>
    </row>
    <row r="18" spans="1:23">
      <c r="A18" t="s">
        <v>45</v>
      </c>
      <c r="B18" s="38">
        <f t="shared" ca="1" si="3"/>
        <v>4805</v>
      </c>
      <c r="C18">
        <f t="shared" ca="1" si="4"/>
        <v>0</v>
      </c>
      <c r="D18">
        <f t="shared" ca="1" si="5"/>
        <v>0.146636962890625</v>
      </c>
      <c r="E18">
        <f t="shared" ca="1" si="6"/>
        <v>0</v>
      </c>
    </row>
    <row r="19" spans="1:23">
      <c r="A19" t="s">
        <v>46</v>
      </c>
      <c r="B19" s="38">
        <f t="shared" ca="1" si="3"/>
        <v>13338</v>
      </c>
      <c r="C19">
        <f t="shared" ca="1" si="4"/>
        <v>0</v>
      </c>
      <c r="D19">
        <f t="shared" ca="1" si="5"/>
        <v>0.40704345703125</v>
      </c>
      <c r="E19">
        <f t="shared" ca="1" si="6"/>
        <v>1</v>
      </c>
      <c r="H19" s="39">
        <f ca="1">10+SUM(C12:C21)*5</f>
        <v>35</v>
      </c>
      <c r="I19" s="1">
        <f ca="1">2+MOD(E$17+A6,5)</f>
        <v>2</v>
      </c>
      <c r="J19" s="1" t="b">
        <f ca="1">IF(I19&gt;=5,TRUE,FALSE)</f>
        <v>0</v>
      </c>
      <c r="K19" s="1"/>
    </row>
    <row r="20" spans="1:23">
      <c r="A20" t="s">
        <v>47</v>
      </c>
      <c r="B20" s="38">
        <f t="shared" ca="1" si="3"/>
        <v>19275</v>
      </c>
      <c r="C20">
        <f t="shared" ca="1" si="4"/>
        <v>1</v>
      </c>
      <c r="D20">
        <f t="shared" ca="1" si="5"/>
        <v>0.588226318359375</v>
      </c>
      <c r="E20">
        <f t="shared" ca="1" si="6"/>
        <v>3</v>
      </c>
      <c r="H20" s="39">
        <f ca="1">20+SUM(C23:C32)*5</f>
        <v>50</v>
      </c>
      <c r="I20" s="1">
        <f t="shared" ref="I20:I23" ca="1" si="7">2+MOD(E$17+A7,5)</f>
        <v>3</v>
      </c>
      <c r="J20" s="1" t="b">
        <f t="shared" ref="J20:J23" ca="1" si="8">IF(I20&gt;=5,TRUE,FALSE)</f>
        <v>0</v>
      </c>
      <c r="K20" s="1"/>
    </row>
    <row r="21" spans="1:23">
      <c r="A21" t="s">
        <v>48</v>
      </c>
      <c r="B21" s="38">
        <f t="shared" ca="1" si="3"/>
        <v>6440</v>
      </c>
      <c r="C21">
        <f t="shared" ca="1" si="4"/>
        <v>0</v>
      </c>
      <c r="D21">
        <f t="shared" ca="1" si="5"/>
        <v>0.196533203125</v>
      </c>
      <c r="E21">
        <f t="shared" ca="1" si="6"/>
        <v>0</v>
      </c>
      <c r="H21" s="39">
        <f ca="1">30+SUM(C33:C42)*5</f>
        <v>40</v>
      </c>
      <c r="I21" s="1">
        <f t="shared" ca="1" si="7"/>
        <v>4</v>
      </c>
      <c r="J21" s="1" t="b">
        <f t="shared" ca="1" si="8"/>
        <v>0</v>
      </c>
    </row>
    <row r="22" spans="1:23">
      <c r="A22" t="s">
        <v>49</v>
      </c>
      <c r="B22" s="38">
        <f t="shared" ca="1" si="3"/>
        <v>5697</v>
      </c>
      <c r="C22">
        <f t="shared" ca="1" si="4"/>
        <v>0</v>
      </c>
      <c r="D22">
        <f t="shared" ca="1" si="5"/>
        <v>0.173858642578125</v>
      </c>
      <c r="E22">
        <f t="shared" ca="1" si="6"/>
        <v>0</v>
      </c>
      <c r="H22" s="39"/>
      <c r="I22" s="1">
        <f t="shared" ca="1" si="7"/>
        <v>5</v>
      </c>
      <c r="J22" s="1" t="b">
        <f t="shared" ca="1" si="8"/>
        <v>1</v>
      </c>
      <c r="M22" s="38"/>
    </row>
    <row r="23" spans="1:23">
      <c r="A23" t="s">
        <v>50</v>
      </c>
      <c r="B23" s="38">
        <f t="shared" ca="1" si="3"/>
        <v>30694</v>
      </c>
      <c r="C23">
        <f t="shared" ca="1" si="4"/>
        <v>1</v>
      </c>
      <c r="D23">
        <f t="shared" ca="1" si="5"/>
        <v>0.93670654296875</v>
      </c>
      <c r="E23">
        <f t="shared" ca="1" si="6"/>
        <v>4</v>
      </c>
      <c r="H23" s="39"/>
      <c r="I23" s="1">
        <f t="shared" ca="1" si="7"/>
        <v>6</v>
      </c>
      <c r="J23" s="1" t="b">
        <f t="shared" ca="1" si="8"/>
        <v>1</v>
      </c>
      <c r="M23" s="38"/>
    </row>
    <row r="24" spans="1:23">
      <c r="A24" t="s">
        <v>51</v>
      </c>
      <c r="B24" s="38">
        <f t="shared" ca="1" si="3"/>
        <v>20775</v>
      </c>
      <c r="C24">
        <f t="shared" ca="1" si="4"/>
        <v>1</v>
      </c>
      <c r="D24">
        <f t="shared" ca="1" si="5"/>
        <v>0.634002685546875</v>
      </c>
      <c r="E24">
        <f t="shared" ca="1" si="6"/>
        <v>3</v>
      </c>
      <c r="H24" s="40"/>
      <c r="I24" s="1"/>
      <c r="J24" s="1"/>
      <c r="K24" s="1"/>
      <c r="M24" s="38"/>
    </row>
    <row r="25" spans="1:23">
      <c r="A25" t="s">
        <v>52</v>
      </c>
      <c r="B25" s="38">
        <f t="shared" ca="1" si="3"/>
        <v>8148</v>
      </c>
      <c r="C25">
        <f t="shared" ca="1" si="4"/>
        <v>0</v>
      </c>
      <c r="D25">
        <f t="shared" ca="1" si="5"/>
        <v>0.2486572265625</v>
      </c>
      <c r="E25">
        <f t="shared" ca="1" si="6"/>
        <v>0</v>
      </c>
      <c r="H25" s="39"/>
      <c r="I25" s="1"/>
      <c r="J25" s="1"/>
      <c r="K25" s="1"/>
      <c r="M25" s="38"/>
    </row>
    <row r="26" spans="1:23">
      <c r="A26" t="s">
        <v>53</v>
      </c>
      <c r="B26" s="38">
        <f t="shared" ca="1" si="3"/>
        <v>21885</v>
      </c>
      <c r="C26">
        <f t="shared" ca="1" si="4"/>
        <v>1</v>
      </c>
      <c r="D26">
        <f t="shared" ca="1" si="5"/>
        <v>0.667877197265625</v>
      </c>
      <c r="E26">
        <f t="shared" ca="1" si="6"/>
        <v>3</v>
      </c>
      <c r="H26" s="39"/>
      <c r="M26" s="38"/>
    </row>
    <row r="27" spans="1:23">
      <c r="A27" t="s">
        <v>54</v>
      </c>
      <c r="B27" s="38">
        <f t="shared" ca="1" si="3"/>
        <v>11378</v>
      </c>
      <c r="C27">
        <f t="shared" ca="1" si="4"/>
        <v>0</v>
      </c>
      <c r="D27">
        <f t="shared" ca="1" si="5"/>
        <v>0.34722900390625</v>
      </c>
      <c r="E27">
        <f t="shared" ca="1" si="6"/>
        <v>1</v>
      </c>
      <c r="L27" s="38"/>
    </row>
    <row r="28" spans="1:23">
      <c r="A28" t="s">
        <v>55</v>
      </c>
      <c r="B28" s="38">
        <f t="shared" ca="1" si="3"/>
        <v>22723</v>
      </c>
      <c r="C28">
        <f t="shared" ca="1" si="4"/>
        <v>1</v>
      </c>
      <c r="D28">
        <f t="shared" ca="1" si="5"/>
        <v>0.693450927734375</v>
      </c>
      <c r="E28">
        <f t="shared" ca="1" si="6"/>
        <v>3</v>
      </c>
      <c r="M28" s="38"/>
    </row>
    <row r="29" spans="1:23">
      <c r="A29" t="s">
        <v>56</v>
      </c>
      <c r="B29" s="38">
        <f t="shared" ca="1" si="3"/>
        <v>25920</v>
      </c>
      <c r="C29">
        <f t="shared" ca="1" si="4"/>
        <v>1</v>
      </c>
      <c r="D29">
        <f t="shared" ca="1" si="5"/>
        <v>0.791015625</v>
      </c>
      <c r="E29">
        <f t="shared" ca="1" si="6"/>
        <v>4</v>
      </c>
      <c r="M29" s="38"/>
    </row>
    <row r="30" spans="1:23">
      <c r="A30" t="s">
        <v>57</v>
      </c>
      <c r="B30" s="38">
        <f t="shared" ca="1" si="3"/>
        <v>19577</v>
      </c>
      <c r="C30">
        <f t="shared" ca="1" si="4"/>
        <v>1</v>
      </c>
      <c r="D30">
        <f t="shared" ca="1" si="5"/>
        <v>0.597442626953125</v>
      </c>
      <c r="E30">
        <f t="shared" ca="1" si="6"/>
        <v>3</v>
      </c>
      <c r="M30" s="38"/>
    </row>
    <row r="31" spans="1:23">
      <c r="A31" t="s">
        <v>58</v>
      </c>
      <c r="B31" s="38">
        <f t="shared" ca="1" si="3"/>
        <v>7614</v>
      </c>
      <c r="C31">
        <f t="shared" ca="1" si="4"/>
        <v>0</v>
      </c>
      <c r="D31">
        <f t="shared" ca="1" si="5"/>
        <v>0.23236083984375</v>
      </c>
      <c r="E31">
        <f t="shared" ca="1" si="6"/>
        <v>0</v>
      </c>
      <c r="M31" s="38"/>
    </row>
    <row r="32" spans="1:23">
      <c r="A32" t="s">
        <v>59</v>
      </c>
      <c r="B32" s="38">
        <f t="shared" ca="1" si="3"/>
        <v>15903</v>
      </c>
      <c r="C32">
        <f t="shared" ca="1" si="4"/>
        <v>0</v>
      </c>
      <c r="D32">
        <f t="shared" ca="1" si="5"/>
        <v>0.485321044921875</v>
      </c>
      <c r="E32">
        <f t="shared" ca="1" si="6"/>
        <v>1</v>
      </c>
      <c r="M32" s="38"/>
    </row>
    <row r="33" spans="1:13">
      <c r="A33" t="s">
        <v>60</v>
      </c>
      <c r="B33" s="38">
        <f t="shared" ca="1" si="3"/>
        <v>5484</v>
      </c>
      <c r="C33">
        <f t="shared" ca="1" si="4"/>
        <v>0</v>
      </c>
      <c r="D33">
        <f t="shared" ca="1" si="5"/>
        <v>0.1673583984375</v>
      </c>
      <c r="E33">
        <f t="shared" ca="1" si="6"/>
        <v>0</v>
      </c>
      <c r="M33" s="38"/>
    </row>
    <row r="34" spans="1:13">
      <c r="A34" t="s">
        <v>61</v>
      </c>
      <c r="B34" s="38">
        <f t="shared" ca="1" si="3"/>
        <v>14133</v>
      </c>
      <c r="C34">
        <f t="shared" ca="1" si="4"/>
        <v>0</v>
      </c>
      <c r="D34">
        <f t="shared" ca="1" si="5"/>
        <v>0.431304931640625</v>
      </c>
      <c r="E34">
        <f t="shared" ca="1" si="6"/>
        <v>1</v>
      </c>
      <c r="M34" s="38"/>
    </row>
    <row r="35" spans="1:13">
      <c r="A35" t="s">
        <v>62</v>
      </c>
      <c r="B35" s="38">
        <f t="shared" ca="1" si="3"/>
        <v>22474</v>
      </c>
      <c r="C35">
        <f t="shared" ca="1" si="4"/>
        <v>1</v>
      </c>
      <c r="D35">
        <f t="shared" ca="1" si="5"/>
        <v>0.68585205078125</v>
      </c>
      <c r="E35">
        <f t="shared" ca="1" si="6"/>
        <v>3</v>
      </c>
      <c r="M35" s="38"/>
    </row>
    <row r="36" spans="1:13">
      <c r="A36" t="s">
        <v>63</v>
      </c>
      <c r="B36" s="38">
        <f t="shared" ca="1" si="3"/>
        <v>7483</v>
      </c>
      <c r="C36">
        <f t="shared" ca="1" si="4"/>
        <v>0</v>
      </c>
      <c r="D36">
        <f t="shared" ca="1" si="5"/>
        <v>0.228363037109375</v>
      </c>
      <c r="E36">
        <f t="shared" ca="1" si="6"/>
        <v>0</v>
      </c>
      <c r="M36" s="38"/>
    </row>
    <row r="37" spans="1:13">
      <c r="A37" t="s">
        <v>64</v>
      </c>
      <c r="B37" s="38">
        <f t="shared" ca="1" si="3"/>
        <v>7256</v>
      </c>
      <c r="C37">
        <f t="shared" ca="1" si="4"/>
        <v>0</v>
      </c>
      <c r="D37">
        <f t="shared" ca="1" si="5"/>
        <v>0.221435546875</v>
      </c>
      <c r="E37">
        <f t="shared" ca="1" si="6"/>
        <v>0</v>
      </c>
      <c r="M37" s="38"/>
    </row>
    <row r="38" spans="1:13">
      <c r="A38" t="s">
        <v>65</v>
      </c>
      <c r="B38" s="38">
        <f t="shared" ca="1" si="3"/>
        <v>4529</v>
      </c>
      <c r="C38">
        <f t="shared" ca="1" si="4"/>
        <v>0</v>
      </c>
      <c r="D38">
        <f t="shared" ca="1" si="5"/>
        <v>0.138214111328125</v>
      </c>
      <c r="E38">
        <f t="shared" ca="1" si="6"/>
        <v>0</v>
      </c>
      <c r="M38" s="38"/>
    </row>
    <row r="39" spans="1:13">
      <c r="A39" t="s">
        <v>66</v>
      </c>
      <c r="B39" s="38">
        <f t="shared" ca="1" si="3"/>
        <v>9878</v>
      </c>
      <c r="C39">
        <f t="shared" ca="1" si="4"/>
        <v>0</v>
      </c>
      <c r="D39">
        <f t="shared" ca="1" si="5"/>
        <v>0.30145263671875</v>
      </c>
      <c r="E39">
        <f t="shared" ca="1" si="6"/>
        <v>1</v>
      </c>
      <c r="M39" s="38"/>
    </row>
    <row r="40" spans="1:13">
      <c r="A40" t="s">
        <v>67</v>
      </c>
      <c r="B40" s="38">
        <f t="shared" ca="1" si="3"/>
        <v>21015</v>
      </c>
      <c r="C40">
        <f t="shared" ca="1" si="4"/>
        <v>1</v>
      </c>
      <c r="D40">
        <f t="shared" ca="1" si="5"/>
        <v>0.641326904296875</v>
      </c>
      <c r="E40">
        <f t="shared" ca="1" si="6"/>
        <v>3</v>
      </c>
      <c r="M40" s="38"/>
    </row>
    <row r="41" spans="1:13">
      <c r="A41" t="s">
        <v>68</v>
      </c>
      <c r="B41" s="38">
        <f t="shared" ca="1" si="3"/>
        <v>9732</v>
      </c>
      <c r="C41">
        <f t="shared" ca="1" si="4"/>
        <v>0</v>
      </c>
      <c r="D41">
        <f t="shared" ca="1" si="5"/>
        <v>0.2969970703125</v>
      </c>
      <c r="E41">
        <f t="shared" ca="1" si="6"/>
        <v>1</v>
      </c>
      <c r="M41" s="38"/>
    </row>
    <row r="42" spans="1:13">
      <c r="A42" t="s">
        <v>69</v>
      </c>
      <c r="B42" s="38">
        <f t="shared" ca="1" si="3"/>
        <v>6125</v>
      </c>
      <c r="C42">
        <f t="shared" ca="1" si="4"/>
        <v>0</v>
      </c>
      <c r="D42">
        <f t="shared" ca="1" si="5"/>
        <v>0.186920166015625</v>
      </c>
      <c r="E42">
        <f t="shared" ca="1" si="6"/>
        <v>0</v>
      </c>
      <c r="M42" s="38"/>
    </row>
    <row r="43" spans="1:13">
      <c r="A43" t="s">
        <v>70</v>
      </c>
      <c r="B43" s="38">
        <f t="shared" ca="1" si="3"/>
        <v>5666</v>
      </c>
      <c r="C43">
        <f t="shared" ca="1" si="4"/>
        <v>0</v>
      </c>
      <c r="D43">
        <f t="shared" ca="1" si="5"/>
        <v>0.17291259765625</v>
      </c>
      <c r="E43">
        <f t="shared" ca="1" si="6"/>
        <v>0</v>
      </c>
      <c r="M43" s="38"/>
    </row>
    <row r="44" spans="1:13">
      <c r="A44" t="s">
        <v>71</v>
      </c>
      <c r="B44" s="38">
        <f t="shared" ca="1" si="3"/>
        <v>30899</v>
      </c>
      <c r="C44">
        <f t="shared" ca="1" si="4"/>
        <v>1</v>
      </c>
      <c r="D44">
        <f t="shared" ca="1" si="5"/>
        <v>0.942962646484375</v>
      </c>
      <c r="E44">
        <f t="shared" ca="1" si="6"/>
        <v>4</v>
      </c>
      <c r="M44" s="38"/>
    </row>
    <row r="45" spans="1:13">
      <c r="A45" t="s">
        <v>72</v>
      </c>
      <c r="B45" s="38">
        <f t="shared" ca="1" si="3"/>
        <v>7792</v>
      </c>
      <c r="C45">
        <f t="shared" ca="1" si="4"/>
        <v>0</v>
      </c>
      <c r="D45">
        <f t="shared" ca="1" si="5"/>
        <v>0.23779296875</v>
      </c>
      <c r="E45">
        <f t="shared" ca="1" si="6"/>
        <v>0</v>
      </c>
      <c r="M45" s="38"/>
    </row>
    <row r="46" spans="1:13">
      <c r="A46" t="s">
        <v>73</v>
      </c>
      <c r="B46" s="38">
        <f t="shared" ca="1" si="3"/>
        <v>17897</v>
      </c>
      <c r="C46">
        <f t="shared" ca="1" si="4"/>
        <v>1</v>
      </c>
      <c r="D46">
        <f t="shared" ca="1" si="5"/>
        <v>0.546173095703125</v>
      </c>
      <c r="E46">
        <f t="shared" ca="1" si="6"/>
        <v>3</v>
      </c>
    </row>
    <row r="47" spans="1:13">
      <c r="A47" t="s">
        <v>74</v>
      </c>
      <c r="B47" s="38">
        <f t="shared" ca="1" si="3"/>
        <v>29294</v>
      </c>
      <c r="C47">
        <f t="shared" ca="1" si="4"/>
        <v>1</v>
      </c>
      <c r="D47">
        <f t="shared" ca="1" si="5"/>
        <v>0.89398193359375</v>
      </c>
      <c r="E47">
        <f t="shared" ca="1" si="6"/>
        <v>4</v>
      </c>
    </row>
    <row r="48" spans="1:13">
      <c r="A48" t="s">
        <v>75</v>
      </c>
      <c r="B48" s="38">
        <f t="shared" ca="1" si="3"/>
        <v>27919</v>
      </c>
      <c r="C48">
        <f t="shared" ca="1" si="4"/>
        <v>1</v>
      </c>
      <c r="D48">
        <f t="shared" ca="1" si="5"/>
        <v>0.852020263671875</v>
      </c>
      <c r="E48">
        <f t="shared" ca="1" si="6"/>
        <v>4</v>
      </c>
    </row>
    <row r="49" spans="1:5">
      <c r="A49" t="s">
        <v>76</v>
      </c>
      <c r="B49" s="38">
        <f t="shared" ca="1" si="3"/>
        <v>12700</v>
      </c>
      <c r="C49">
        <f t="shared" ca="1" si="4"/>
        <v>0</v>
      </c>
      <c r="D49">
        <f t="shared" ca="1" si="5"/>
        <v>0.3875732421875</v>
      </c>
      <c r="E49">
        <f t="shared" ca="1" si="6"/>
        <v>1</v>
      </c>
    </row>
    <row r="50" spans="1:5">
      <c r="A50" t="s">
        <v>77</v>
      </c>
      <c r="B50" s="38">
        <f t="shared" ca="1" si="3"/>
        <v>22437</v>
      </c>
      <c r="C50">
        <f t="shared" ca="1" si="4"/>
        <v>1</v>
      </c>
      <c r="D50">
        <f t="shared" ca="1" si="5"/>
        <v>0.684722900390625</v>
      </c>
      <c r="E50">
        <f t="shared" ca="1" si="6"/>
        <v>3</v>
      </c>
    </row>
    <row r="51" spans="1:5">
      <c r="A51" t="s">
        <v>78</v>
      </c>
      <c r="B51" s="38">
        <f t="shared" ca="1" si="3"/>
        <v>18298</v>
      </c>
      <c r="C51">
        <f t="shared" ca="1" si="4"/>
        <v>1</v>
      </c>
      <c r="D51">
        <f t="shared" ca="1" si="5"/>
        <v>0.55841064453125</v>
      </c>
      <c r="E51">
        <f t="shared" ca="1" si="6"/>
        <v>3</v>
      </c>
    </row>
    <row r="52" spans="1:5">
      <c r="A52" t="s">
        <v>79</v>
      </c>
      <c r="B52" s="38">
        <f t="shared" ca="1" si="3"/>
        <v>19243</v>
      </c>
      <c r="C52">
        <f t="shared" ca="1" si="4"/>
        <v>1</v>
      </c>
      <c r="D52">
        <f t="shared" ca="1" si="5"/>
        <v>0.587249755859375</v>
      </c>
      <c r="E52">
        <f t="shared" ca="1" si="6"/>
        <v>3</v>
      </c>
    </row>
    <row r="53" spans="1:5">
      <c r="A53" t="s">
        <v>80</v>
      </c>
      <c r="B53" s="38">
        <f t="shared" ca="1" si="3"/>
        <v>19336</v>
      </c>
      <c r="C53">
        <f t="shared" ca="1" si="4"/>
        <v>1</v>
      </c>
      <c r="D53">
        <f t="shared" ca="1" si="5"/>
        <v>0.590087890625</v>
      </c>
      <c r="E53">
        <f t="shared" ca="1" si="6"/>
        <v>3</v>
      </c>
    </row>
    <row r="54" spans="1:5">
      <c r="A54" t="s">
        <v>81</v>
      </c>
      <c r="B54" s="38">
        <f t="shared" ca="1" si="3"/>
        <v>18721</v>
      </c>
      <c r="C54">
        <f t="shared" ca="1" si="4"/>
        <v>1</v>
      </c>
      <c r="D54">
        <f t="shared" ca="1" si="5"/>
        <v>0.571319580078125</v>
      </c>
      <c r="E54">
        <f t="shared" ca="1" si="6"/>
        <v>3</v>
      </c>
    </row>
    <row r="55" spans="1:5">
      <c r="A55" t="s">
        <v>82</v>
      </c>
      <c r="B55" s="38">
        <f t="shared" ca="1" si="3"/>
        <v>24902</v>
      </c>
      <c r="C55">
        <f t="shared" ca="1" si="4"/>
        <v>1</v>
      </c>
      <c r="D55">
        <f t="shared" ca="1" si="5"/>
        <v>0.75994873046875</v>
      </c>
      <c r="E55">
        <f t="shared" ca="1" si="6"/>
        <v>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DF658-1B33-4733-9197-78E9FD0425A9}">
  <dimension ref="A1:G6"/>
  <sheetViews>
    <sheetView topLeftCell="A10" workbookViewId="0">
      <selection activeCell="G6" sqref="G6"/>
    </sheetView>
  </sheetViews>
  <sheetFormatPr defaultRowHeight="15.6"/>
  <cols>
    <col min="1" max="1" width="92.69921875" customWidth="1"/>
    <col min="2" max="2" width="13.3984375" customWidth="1"/>
    <col min="5" max="5" width="12.19921875" customWidth="1"/>
  </cols>
  <sheetData>
    <row r="1" spans="1:7" ht="49.95" customHeight="1">
      <c r="A1" s="32" t="str">
        <f ca="1">Random!H19&amp;" horses ran in the Kentucky Derby.  The Exacta bet involves picking the first two finishers in order.  "&amp;"Determine the number of outcomes for two horses finishing in the first two spots and the probability of winning the Exacta bet if you pick the horses at random."</f>
        <v>35 horses ran in the Kentucky Derby.  The Exacta bet involves picking the first two finishers in order.  Determine the number of outcomes for two horses finishing in the first two spots and the probability of winning the Exacta bet if you pick the horses at random.</v>
      </c>
      <c r="B1" t="s">
        <v>83</v>
      </c>
      <c r="C1">
        <f ca="1">PERMUT(Random!H19,2)</f>
        <v>1190</v>
      </c>
      <c r="D1">
        <v>1</v>
      </c>
      <c r="E1" s="41">
        <f ca="1">D1/C1</f>
        <v>8.4033613445378156E-4</v>
      </c>
      <c r="F1">
        <f ca="1">(1-E1)/E1</f>
        <v>1189</v>
      </c>
    </row>
    <row r="2" spans="1:7" ht="49.95" customHeight="1">
      <c r="A2" s="32" t="str">
        <f ca="1">Random!H19&amp;" horses ran in the Kentucky Derby.  The Trifecta bet involves picking the first three finishers in order.  "&amp;"Determine the number of outcomes for three horses finishing in the first three spots and the probability of winning the Trifecta bet if you pick the horses at random."</f>
        <v>35 horses ran in the Kentucky Derby.  The Trifecta bet involves picking the first three finishers in order.  Determine the number of outcomes for three horses finishing in the first three spots and the probability of winning the Trifecta bet if you pick the horses at random.</v>
      </c>
      <c r="B2" t="s">
        <v>83</v>
      </c>
      <c r="C2">
        <f ca="1">PERMUT(Random!H19,3)</f>
        <v>39270</v>
      </c>
      <c r="D2">
        <v>1</v>
      </c>
      <c r="E2" s="41">
        <f t="shared" ref="E2:E6" ca="1" si="0">D2/C2</f>
        <v>2.5464731347084288E-5</v>
      </c>
      <c r="F2">
        <f t="shared" ref="F2:F6" ca="1" si="1">(1-E2)/E2</f>
        <v>39269</v>
      </c>
    </row>
    <row r="3" spans="1:7" ht="49.95" customHeight="1">
      <c r="A3" s="32" t="str">
        <f ca="1">Random!H19&amp;"  horses ran in the Kentucky Derby.  The Superfecta bet involves picking the first four finishers in order.  "&amp;"Determine the number of outcomes for four horses finishing in the first four spots and the probability of winning the Superfecta bet if you pick the horses at random."</f>
        <v>35  horses ran in the Kentucky Derby.  The Superfecta bet involves picking the first four finishers in order.  Determine the number of outcomes for four horses finishing in the first four spots and the probability of winning the Superfecta bet if you pick the horses at random.</v>
      </c>
      <c r="B3" t="s">
        <v>83</v>
      </c>
      <c r="C3">
        <f ca="1">PERMUT(Random!H19,4)</f>
        <v>1256640</v>
      </c>
      <c r="D3">
        <v>1</v>
      </c>
      <c r="E3" s="41">
        <f t="shared" ca="1" si="0"/>
        <v>7.95772854596384E-7</v>
      </c>
      <c r="F3">
        <f t="shared" ca="1" si="1"/>
        <v>1256639</v>
      </c>
    </row>
    <row r="4" spans="1:7" ht="49.95" customHeight="1">
      <c r="A4" s="12" t="str">
        <f ca="1">"In a lottery game, "&amp;Random!H21&amp;" numbered ping-pong balls are put in a bin, and 4 are randomly chosen. To win the jackpot, you need to match all 4 numbers in the order in which they were drawn.  Determine the number of outcomes for picking 4 different numbers in order from the "&amp;Random!H21&amp;" ping-pong balls and the probability of you picking the correct numbers in order."</f>
        <v>In a lottery game, 40 numbered ping-pong balls are put in a bin, and 4 are randomly chosen. To win the jackpot, you need to match all 4 numbers in the order in which they were drawn.  Determine the number of outcomes for picking 4 different numbers in order from the 40 ping-pong balls and the probability of you picking the correct numbers in order.</v>
      </c>
      <c r="B4" t="s">
        <v>83</v>
      </c>
      <c r="C4">
        <f ca="1">PERMUT(Random!H21,4)</f>
        <v>2193360</v>
      </c>
      <c r="D4">
        <v>1</v>
      </c>
      <c r="E4" s="41">
        <f t="shared" ca="1" si="0"/>
        <v>4.5592150855308751E-7</v>
      </c>
      <c r="F4">
        <f t="shared" ca="1" si="1"/>
        <v>2193359</v>
      </c>
    </row>
    <row r="5" spans="1:7" ht="49.95" customHeight="1">
      <c r="A5" s="12" t="str">
        <f ca="1">"In a lottery game, "&amp;Random!H20&amp;" numbered ping-pong balls are put in a bin, and 5 are randomly chosen. To win the jackpot, you need to match all 5 numbers.  Determine the number of outcomes for picking 5 different numbers from the "&amp;Random!H20&amp;" ping-pong balls and the probability of you picking the correct numbers."</f>
        <v>In a lottery game, 50 numbered ping-pong balls are put in a bin, and 5 are randomly chosen. To win the jackpot, you need to match all 5 numbers.  Determine the number of outcomes for picking 5 different numbers from the 50 ping-pong balls and the probability of you picking the correct numbers.</v>
      </c>
      <c r="B5" t="s">
        <v>84</v>
      </c>
      <c r="C5">
        <f ca="1">COMBIN(Random!H20,5)</f>
        <v>2118760</v>
      </c>
      <c r="D5">
        <v>1</v>
      </c>
      <c r="E5" s="41">
        <f t="shared" ca="1" si="0"/>
        <v>4.7197417357322209E-7</v>
      </c>
      <c r="F5">
        <f t="shared" ca="1" si="1"/>
        <v>2118759</v>
      </c>
    </row>
    <row r="6" spans="1:7" ht="49.95" customHeight="1">
      <c r="A6" s="32" t="str">
        <f ca="1">"In a lottery game, "&amp;Random!H20&amp;" numbered ping-pong balls are put in a bin, and 5 are randomly chosen. You’ll get twice your money back if you match exactly three of the five numbers.  "&amp;"Still using the same number of outcomes as the game above (choosing 5 different ping-pong balls from the "&amp;Random!H20&amp;"), determine the probability of matching three out of five numbers."</f>
        <v>In a lottery game, 50 numbered ping-pong balls are put in a bin, and 5 are randomly chosen. You’ll get twice your money back if you match exactly three of the five numbers.  Still using the same number of outcomes as the game above (choosing 5 different ping-pong balls from the 50), determine the probability of matching three out of five numbers.</v>
      </c>
      <c r="B6" t="s">
        <v>84</v>
      </c>
      <c r="C6">
        <f ca="1">COMBIN(Random!H20,5)</f>
        <v>2118760</v>
      </c>
      <c r="D6">
        <f ca="1">COMBIN(5,3)*COMBIN(Random!H20-5,2)</f>
        <v>9900</v>
      </c>
      <c r="E6" s="41">
        <f t="shared" ca="1" si="0"/>
        <v>4.6725443183748983E-3</v>
      </c>
      <c r="F6">
        <f t="shared" ca="1" si="1"/>
        <v>213.01616161616161</v>
      </c>
      <c r="G6">
        <f ca="1">(C6-D6)/D6</f>
        <v>213.01616161616161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00329-900E-4C44-ABF7-150FAC5BFA0C}">
  <dimension ref="C4:G10"/>
  <sheetViews>
    <sheetView workbookViewId="0">
      <selection activeCell="E15" sqref="E15"/>
    </sheetView>
  </sheetViews>
  <sheetFormatPr defaultRowHeight="15.6"/>
  <sheetData>
    <row r="4" spans="3:7">
      <c r="C4" s="60" t="s">
        <v>85</v>
      </c>
      <c r="D4" s="60"/>
      <c r="E4" s="60"/>
      <c r="F4" s="60"/>
      <c r="G4" s="60"/>
    </row>
    <row r="5" spans="3:7">
      <c r="C5" s="60"/>
      <c r="D5" s="60"/>
      <c r="E5" s="60"/>
      <c r="F5" s="60"/>
      <c r="G5" s="60"/>
    </row>
    <row r="6" spans="3:7">
      <c r="C6" s="60"/>
      <c r="D6" s="60"/>
      <c r="E6" s="60"/>
      <c r="F6" s="60"/>
      <c r="G6" s="60"/>
    </row>
    <row r="7" spans="3:7">
      <c r="C7" s="60"/>
      <c r="D7" s="60"/>
      <c r="E7" s="60"/>
      <c r="F7" s="60"/>
      <c r="G7" s="60"/>
    </row>
    <row r="8" spans="3:7">
      <c r="C8" s="60"/>
      <c r="D8" s="60"/>
      <c r="E8" s="60"/>
      <c r="F8" s="60"/>
      <c r="G8" s="60"/>
    </row>
    <row r="9" spans="3:7">
      <c r="C9" s="60"/>
      <c r="D9" s="60"/>
      <c r="E9" s="60"/>
      <c r="F9" s="60"/>
      <c r="G9" s="60"/>
    </row>
    <row r="10" spans="3:7">
      <c r="C10" s="60"/>
      <c r="D10" s="60"/>
      <c r="E10" s="60"/>
      <c r="F10" s="60"/>
      <c r="G10" s="60"/>
    </row>
  </sheetData>
  <customSheetViews>
    <customSheetView guid="{13B6492D-170C-45E1-97D8-793CC53D410C}" state="hidden">
      <selection activeCell="E15" sqref="E15"/>
      <pageMargins left="0" right="0" top="0" bottom="0" header="0" footer="0"/>
      <pageSetup orientation="portrait" r:id="rId1"/>
    </customSheetView>
  </customSheetViews>
  <mergeCells count="1">
    <mergeCell ref="C4:G10"/>
  </mergeCell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289946819CFF499E91D197BC975371" ma:contentTypeVersion="11" ma:contentTypeDescription="Create a new document." ma:contentTypeScope="" ma:versionID="de2bd5e5ea5c6a265058c5efa4ddba81">
  <xsd:schema xmlns:xsd="http://www.w3.org/2001/XMLSchema" xmlns:xs="http://www.w3.org/2001/XMLSchema" xmlns:p="http://schemas.microsoft.com/office/2006/metadata/properties" xmlns:ns2="cca9fd2d-ef84-45c9-8063-8f4bd4c29606" xmlns:ns3="18557d39-01b8-4d71-9479-3fad465290ae" targetNamespace="http://schemas.microsoft.com/office/2006/metadata/properties" ma:root="true" ma:fieldsID="5e49ffdde20fbfa7e998ce41529926de" ns2:_="" ns3:_="">
    <xsd:import namespace="cca9fd2d-ef84-45c9-8063-8f4bd4c29606"/>
    <xsd:import namespace="18557d39-01b8-4d71-9479-3fad465290ae"/>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a9fd2d-ef84-45c9-8063-8f4bd4c296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50da90ab-5b1a-4986-95e0-cc9abc033a4c" ma:termSetId="09814cd3-568e-fe90-9814-8d621ff8fb84" ma:anchorId="fba54fb3-c3e1-fe81-a776-ca4b69148c4d" ma:open="true" ma:isKeyword="false">
      <xsd:complexType>
        <xsd:sequence>
          <xsd:element ref="pc:Terms" minOccurs="0" maxOccurs="1"/>
        </xsd:sequence>
      </xsd:complex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8557d39-01b8-4d71-9479-3fad465290a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ca9fd2d-ef84-45c9-8063-8f4bd4c2960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8D1E2AD-6B10-4157-B6AB-284D0C6C10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a9fd2d-ef84-45c9-8063-8f4bd4c29606"/>
    <ds:schemaRef ds:uri="18557d39-01b8-4d71-9479-3fad465290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E888125-757F-4287-A413-B81F0A459F37}">
  <ds:schemaRefs>
    <ds:schemaRef ds:uri="http://schemas.microsoft.com/sharepoint/v3/contenttype/forms"/>
  </ds:schemaRefs>
</ds:datastoreItem>
</file>

<file path=customXml/itemProps3.xml><?xml version="1.0" encoding="utf-8"?>
<ds:datastoreItem xmlns:ds="http://schemas.openxmlformats.org/officeDocument/2006/customXml" ds:itemID="{BF39485D-C01E-4ECC-A97D-DD7E1E83D4C0}">
  <ds:schemaRefs>
    <ds:schemaRef ds:uri="http://schemas.microsoft.com/office/2006/metadata/properties"/>
    <ds:schemaRef ds:uri="http://schemas.microsoft.com/office/infopath/2007/PartnerControls"/>
    <ds:schemaRef ds:uri="cca9fd2d-ef84-45c9-8063-8f4bd4c2960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Goals and Instructions</vt:lpstr>
      <vt:lpstr>Games</vt:lpstr>
      <vt:lpstr>soln1</vt:lpstr>
      <vt:lpstr>Random</vt:lpstr>
      <vt:lpstr>Sheet3</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Richard Ketchersid</cp:lastModifiedBy>
  <cp:revision/>
  <dcterms:created xsi:type="dcterms:W3CDTF">2016-01-21T16:47:37Z</dcterms:created>
  <dcterms:modified xsi:type="dcterms:W3CDTF">2023-10-18T01:59:12Z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0x0101002C289946819CFF499E91D197BC975371</vt:lpwstr>
  </property>
  <property fmtid="{D5CDD505-2E9C-101B-9397-08002B2CF9AE}" pid="3" name="MediaServiceImageTags">
    <vt:lpwstr/>
  </property>
</Properties>
</file>