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cumail.sharepoint.com/sites/MathematicsProgramFacultyStaff-MATOFTF/Shared Documents/MATOFTF/ALEKS/DQ Templates and Instructions/Topic 3 DQ 1/"/>
    </mc:Choice>
  </mc:AlternateContent>
  <xr:revisionPtr revIDLastSave="315" documentId="8_{C5702531-EDB5-4409-B5CA-675AC228E6F3}" xr6:coauthVersionLast="47" xr6:coauthVersionMax="47" xr10:uidLastSave="{D822227A-415F-4BCC-91C7-A97CE0167FE9}"/>
  <bookViews>
    <workbookView xWindow="1665" yWindow="2160" windowWidth="21555" windowHeight="12705" activeTab="1" xr2:uid="{4FCF7FA6-22BB-4545-AB27-D5B8AACA448D}"/>
  </bookViews>
  <sheets>
    <sheet name="Goals and Instructions" sheetId="6" r:id="rId1"/>
    <sheet name="Financial" sheetId="1" r:id="rId2"/>
    <sheet name="Random" sheetId="4" state="hidden" r:id="rId3"/>
    <sheet name="Solutions" sheetId="2" state="hidden" r:id="rId4"/>
    <sheet name="Sheet1" sheetId="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2" l="1"/>
  <c r="H31" i="2"/>
  <c r="I31" i="2" s="1"/>
  <c r="J31" i="2" s="1"/>
  <c r="H26" i="2"/>
  <c r="H22" i="2"/>
  <c r="I22" i="2" s="1"/>
  <c r="H18" i="2"/>
  <c r="I18" i="2" s="1"/>
  <c r="D34" i="2"/>
  <c r="B9" i="4"/>
  <c r="B10" i="4"/>
  <c r="B6" i="4"/>
  <c r="B7" i="4"/>
  <c r="B8" i="4"/>
  <c r="J26" i="2" l="1"/>
  <c r="C9" i="4"/>
  <c r="C6" i="4"/>
  <c r="D6" i="4" s="1"/>
  <c r="C10" i="4"/>
  <c r="C7" i="4"/>
  <c r="C8" i="4"/>
  <c r="D8" i="4" s="1"/>
  <c r="D7" i="4" l="1"/>
  <c r="D10" i="4"/>
  <c r="D9" i="4"/>
  <c r="E10" i="4"/>
  <c r="E7" i="4"/>
  <c r="E8" i="4"/>
  <c r="E9" i="4"/>
  <c r="E6" i="4"/>
  <c r="B11" i="4" l="1"/>
  <c r="B12" i="4" s="1"/>
  <c r="B13" i="4" l="1"/>
  <c r="D12" i="4"/>
  <c r="E12" i="4" s="1"/>
  <c r="C12" i="4"/>
  <c r="D13" i="4" l="1"/>
  <c r="B14" i="4"/>
  <c r="E13" i="4" l="1"/>
  <c r="C13" i="4"/>
  <c r="B15" i="4"/>
  <c r="D14" i="4"/>
  <c r="E14" i="4" l="1"/>
  <c r="C14" i="4"/>
  <c r="B16" i="4"/>
  <c r="D15" i="4"/>
  <c r="E15" i="4" l="1"/>
  <c r="C15" i="4"/>
  <c r="B17" i="4"/>
  <c r="D16" i="4"/>
  <c r="H20" i="4" l="1"/>
  <c r="C16" i="4"/>
  <c r="E16" i="4"/>
  <c r="D17" i="4"/>
  <c r="B18" i="4"/>
  <c r="B19" i="4" l="1"/>
  <c r="D18" i="4"/>
  <c r="E17" i="4"/>
  <c r="C17" i="4"/>
  <c r="E18" i="4" l="1"/>
  <c r="C18" i="4"/>
  <c r="B20" i="4"/>
  <c r="D19" i="4"/>
  <c r="C19" i="4" l="1"/>
  <c r="E19" i="4"/>
  <c r="D20" i="4"/>
  <c r="B21" i="4"/>
  <c r="D21" i="4" l="1"/>
  <c r="B22" i="4"/>
  <c r="E20" i="4"/>
  <c r="C20" i="4"/>
  <c r="E21" i="4" l="1"/>
  <c r="C21" i="4"/>
  <c r="B23" i="4"/>
  <c r="D22" i="4"/>
  <c r="E22" i="4" l="1"/>
  <c r="C22" i="4"/>
  <c r="B24" i="4"/>
  <c r="D23" i="4"/>
  <c r="C23" i="4" l="1"/>
  <c r="E23" i="4"/>
  <c r="B25" i="4"/>
  <c r="D24" i="4"/>
  <c r="C24" i="4" l="1"/>
  <c r="E24" i="4"/>
  <c r="D25" i="4"/>
  <c r="B26" i="4"/>
  <c r="E25" i="4" l="1"/>
  <c r="C25" i="4"/>
  <c r="B27" i="4"/>
  <c r="D26" i="4"/>
  <c r="E26" i="4" l="1"/>
  <c r="C26" i="4"/>
  <c r="B28" i="4"/>
  <c r="D27" i="4"/>
  <c r="H19" i="4" l="1"/>
  <c r="D28" i="4"/>
  <c r="B29" i="4"/>
  <c r="E27" i="4"/>
  <c r="C27" i="4"/>
  <c r="E28" i="4" l="1"/>
  <c r="C28" i="4"/>
  <c r="D29" i="4"/>
  <c r="B30" i="4"/>
  <c r="E29" i="4" l="1"/>
  <c r="C29" i="4"/>
  <c r="B31" i="4"/>
  <c r="D30" i="4"/>
  <c r="H21" i="4" s="1"/>
  <c r="B32" i="4" l="1"/>
  <c r="D31" i="4"/>
  <c r="E30" i="4"/>
  <c r="C30" i="4"/>
  <c r="I20" i="4" l="1"/>
  <c r="B33" i="4"/>
  <c r="D32" i="4"/>
  <c r="E31" i="4"/>
  <c r="C31" i="4"/>
  <c r="H22" i="4" l="1"/>
  <c r="D33" i="4"/>
  <c r="B34" i="4"/>
  <c r="E32" i="4"/>
  <c r="C32" i="4"/>
  <c r="C33" i="4" l="1"/>
  <c r="E33" i="4"/>
  <c r="D34" i="4"/>
  <c r="B35" i="4"/>
  <c r="C34" i="4" l="1"/>
  <c r="E34" i="4"/>
  <c r="D35" i="4"/>
  <c r="B36" i="4"/>
  <c r="E35" i="4" l="1"/>
  <c r="C35" i="4"/>
  <c r="D36" i="4"/>
  <c r="I21" i="4" s="1"/>
  <c r="B37" i="4"/>
  <c r="D37" i="4" l="1"/>
  <c r="B38" i="4"/>
  <c r="C36" i="4"/>
  <c r="E36" i="4"/>
  <c r="E37" i="4" l="1"/>
  <c r="C37" i="4"/>
  <c r="D38" i="4"/>
  <c r="B39" i="4"/>
  <c r="D39" i="4" l="1"/>
  <c r="B40" i="4"/>
  <c r="C38" i="4"/>
  <c r="E38" i="4"/>
  <c r="C39" i="4" l="1"/>
  <c r="E39" i="4"/>
  <c r="B41" i="4"/>
  <c r="D40" i="4"/>
  <c r="D41" i="4" l="1"/>
  <c r="B42" i="4"/>
  <c r="C40" i="4"/>
  <c r="J19" i="4" s="1"/>
  <c r="E40" i="4"/>
  <c r="B20" i="2" l="1"/>
  <c r="B24" i="2"/>
  <c r="C41" i="4"/>
  <c r="E41" i="4"/>
  <c r="B43" i="4"/>
  <c r="D42" i="4"/>
  <c r="C42" i="4" l="1"/>
  <c r="E42" i="4"/>
  <c r="D43" i="4"/>
  <c r="B44" i="4"/>
  <c r="D44" i="4" l="1"/>
  <c r="B45" i="4"/>
  <c r="C43" i="4"/>
  <c r="E43" i="4"/>
  <c r="D45" i="4" l="1"/>
  <c r="B46" i="4"/>
  <c r="C44" i="4"/>
  <c r="E44" i="4"/>
  <c r="E45" i="4" l="1"/>
  <c r="C45" i="4"/>
  <c r="D46" i="4"/>
  <c r="B47" i="4"/>
  <c r="D47" i="4" l="1"/>
  <c r="B48" i="4"/>
  <c r="C46" i="4"/>
  <c r="E46" i="4"/>
  <c r="C47" i="4" l="1"/>
  <c r="E47" i="4"/>
  <c r="B49" i="4"/>
  <c r="D48" i="4"/>
  <c r="J21" i="4" s="1"/>
  <c r="C29" i="2" s="1"/>
  <c r="C34" i="2" s="1"/>
  <c r="C20" i="2" l="1"/>
  <c r="C24" i="2"/>
  <c r="E48" i="4"/>
  <c r="C48" i="4"/>
  <c r="D49" i="4"/>
  <c r="B50" i="4"/>
  <c r="C49" i="4" l="1"/>
  <c r="E49" i="4"/>
  <c r="B51" i="4"/>
  <c r="D50" i="4"/>
  <c r="D51" i="4" l="1"/>
  <c r="B52" i="4"/>
  <c r="C50" i="4"/>
  <c r="J20" i="4" s="1"/>
  <c r="E50" i="4"/>
  <c r="E29" i="2" l="1"/>
  <c r="E34" i="2" s="1"/>
  <c r="E20" i="2"/>
  <c r="E24" i="2"/>
  <c r="J22" i="2" s="1"/>
  <c r="B17" i="2"/>
  <c r="B21" i="2"/>
  <c r="B21" i="1"/>
  <c r="B17" i="1"/>
  <c r="I19" i="4"/>
  <c r="B25" i="1" s="1"/>
  <c r="D52" i="4"/>
  <c r="B53" i="4"/>
  <c r="C51" i="4"/>
  <c r="E51" i="4"/>
  <c r="B30" i="1" l="1"/>
  <c r="B34" i="2"/>
  <c r="B30" i="2"/>
  <c r="B25" i="2"/>
  <c r="B29" i="2"/>
  <c r="D53" i="4"/>
  <c r="B54" i="4"/>
  <c r="C52" i="4"/>
  <c r="E52" i="4"/>
  <c r="E53" i="4" l="1"/>
  <c r="C53" i="4"/>
  <c r="B55" i="4"/>
  <c r="D55" i="4" s="1"/>
  <c r="D54" i="4"/>
  <c r="C54" i="4" l="1"/>
  <c r="E54" i="4"/>
  <c r="C55" i="4"/>
  <c r="E55" i="4"/>
</calcChain>
</file>

<file path=xl/sharedStrings.xml><?xml version="1.0" encoding="utf-8"?>
<sst xmlns="http://schemas.openxmlformats.org/spreadsheetml/2006/main" count="162" uniqueCount="99">
  <si>
    <t>Excel Skills Learned</t>
  </si>
  <si>
    <r>
      <rPr>
        <b/>
        <sz val="11"/>
        <color theme="1"/>
        <rFont val="Calibri"/>
        <family val="2"/>
        <scheme val="minor"/>
      </rPr>
      <t>Instructions</t>
    </r>
    <r>
      <rPr>
        <sz val="11"/>
        <color theme="1"/>
        <rFont val="Calibri"/>
        <family val="2"/>
        <scheme val="minor"/>
      </rPr>
      <t xml:space="preserve">: Open the tab labeled "Financial" and complete the tasks indicated there. Start by entering your name where indicated. Pay attention to the legend and note that the sheet is self-checking. </t>
    </r>
  </si>
  <si>
    <t>Upon completing the sheet, you should have an understanding of:</t>
  </si>
  <si>
    <t>Math Skills Learned</t>
  </si>
  <si>
    <t>1. Computing future value of an investment under various schemes: single investment with simple interest, single investment with compounded interest, and periodic investments with compounded interest.</t>
  </si>
  <si>
    <t>2. Computing total invested and interest earned.</t>
  </si>
  <si>
    <t>Enter you name here ⇒</t>
  </si>
  <si>
    <t>Use at least five letters.</t>
  </si>
  <si>
    <t>Legend</t>
  </si>
  <si>
    <t>If a cell is shaded</t>
  </si>
  <si>
    <t>You should</t>
  </si>
  <si>
    <t>If your formulas are correct, then your results should show</t>
  </si>
  <si>
    <t>Blue</t>
  </si>
  <si>
    <t>Enter a text response</t>
  </si>
  <si>
    <t xml:space="preserve">as  green on grey </t>
  </si>
  <si>
    <t>Green</t>
  </si>
  <si>
    <t>Enter a number</t>
  </si>
  <si>
    <t>Gold</t>
  </si>
  <si>
    <t>Enter an Excel formula</t>
  </si>
  <si>
    <t>Video for this template</t>
  </si>
  <si>
    <t>Any other color</t>
  </si>
  <si>
    <t>Make no changes</t>
  </si>
  <si>
    <t>Financial Calculator</t>
  </si>
  <si>
    <t>Here we will practice with some formulas that you will often need to use throughout this class. If you format these correctly, then the computed values should inherit the correct formatting.</t>
  </si>
  <si>
    <t>Formula</t>
  </si>
  <si>
    <t>Excel Equivalent</t>
  </si>
  <si>
    <t>Enter the Excel Formula with correct cell references.</t>
  </si>
  <si>
    <t>FV = P*(1 + r*t)</t>
  </si>
  <si>
    <t>Future Value of the Account</t>
  </si>
  <si>
    <t>Interest Earned (FV - P)</t>
  </si>
  <si>
    <t xml:space="preserve">P </t>
  </si>
  <si>
    <t>r</t>
  </si>
  <si>
    <t>n</t>
  </si>
  <si>
    <t>t</t>
  </si>
  <si>
    <t>FV = P*(1 + r/n)^(n*t)</t>
  </si>
  <si>
    <t>FV = P*((1 + r/n)^(n*t)-1)/(r/n)</t>
  </si>
  <si>
    <t>Total Invested (Tot = P*n*t)</t>
  </si>
  <si>
    <t>Interest Earned (FV - Tot)</t>
  </si>
  <si>
    <t>Seed</t>
  </si>
  <si>
    <t>Rand1</t>
  </si>
  <si>
    <t>Rand2</t>
  </si>
  <si>
    <t>Rand3</t>
  </si>
  <si>
    <t>Rand4</t>
  </si>
  <si>
    <t>Rand5</t>
  </si>
  <si>
    <t>Rand6</t>
  </si>
  <si>
    <t>Rand7</t>
  </si>
  <si>
    <t>Rand8</t>
  </si>
  <si>
    <t>Rand9</t>
  </si>
  <si>
    <t>Rand10</t>
  </si>
  <si>
    <t>Rand11</t>
  </si>
  <si>
    <t>Rand12</t>
  </si>
  <si>
    <t>Rand13</t>
  </si>
  <si>
    <t>Rand14</t>
  </si>
  <si>
    <t>Rand15</t>
  </si>
  <si>
    <t>Rand16</t>
  </si>
  <si>
    <t>Rand17</t>
  </si>
  <si>
    <t>Rand18</t>
  </si>
  <si>
    <t>Rand19</t>
  </si>
  <si>
    <t>Rand20</t>
  </si>
  <si>
    <t>Rand21</t>
  </si>
  <si>
    <t>Rand22</t>
  </si>
  <si>
    <t>Rand23</t>
  </si>
  <si>
    <t>Rand24</t>
  </si>
  <si>
    <t>Rand25</t>
  </si>
  <si>
    <t>Rand26</t>
  </si>
  <si>
    <t>Rand27</t>
  </si>
  <si>
    <t>Rand28</t>
  </si>
  <si>
    <t>Rand29</t>
  </si>
  <si>
    <t>Rand30</t>
  </si>
  <si>
    <t>Rand31</t>
  </si>
  <si>
    <t>Rand32</t>
  </si>
  <si>
    <t>Rand33</t>
  </si>
  <si>
    <t>Rand34</t>
  </si>
  <si>
    <t>Rand35</t>
  </si>
  <si>
    <t>Rand36</t>
  </si>
  <si>
    <t>Rand37</t>
  </si>
  <si>
    <t>Rand38</t>
  </si>
  <si>
    <t>Rand39</t>
  </si>
  <si>
    <t>Rand40</t>
  </si>
  <si>
    <t>Rand41</t>
  </si>
  <si>
    <t>Rand42</t>
  </si>
  <si>
    <t>Rand43</t>
  </si>
  <si>
    <t>Rand44</t>
  </si>
  <si>
    <t>Richard</t>
  </si>
  <si>
    <t>Video for this formula</t>
  </si>
  <si>
    <t>Open this in Excel to complete the template.</t>
  </si>
  <si>
    <t>1. Entering the more complicated future value formulas, making sure to get all parentheses correct.</t>
  </si>
  <si>
    <t>Your Name Here!</t>
  </si>
  <si>
    <t>You must use the provided formulas. We do not accept the built-in =FV() and =PMT() for these financial problems.</t>
  </si>
  <si>
    <t>A formula was used, but the value is incorrect.</t>
  </si>
  <si>
    <t>A formula should have been used, and the value is incorrect.</t>
  </si>
  <si>
    <t>A formula should have been used, but the value is correct.</t>
  </si>
  <si>
    <t>A formula was used, and the value is correct.</t>
  </si>
  <si>
    <t>FV</t>
  </si>
  <si>
    <t>Monthly Contribution</t>
  </si>
  <si>
    <t>P= FV*(r/n)/((1 + r/n)^(n*t)-1)</t>
  </si>
  <si>
    <t>Monthly Contribution (P)</t>
  </si>
  <si>
    <t>3. Compute the amount you need to invest monthly in order to meet some future goal.</t>
  </si>
  <si>
    <t>Use this template to solve your ALEKS problems! It will save you a lot of time on your Topic 3 and 4 Homework and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</si>
</sst>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font>
      <sz val="11"/>
      <color theme="1"/>
      <name val="Calibri"/>
      <family val="2"/>
      <scheme val="minor"/>
    </font>
    <font>
      <b/>
      <sz val="11"/>
      <color theme="1"/>
      <name val="Calibri"/>
      <family val="2"/>
      <scheme val="minor"/>
    </font>
    <font>
      <sz val="12"/>
      <color theme="1"/>
      <name val="Calibri"/>
      <family val="2"/>
      <scheme val="minor"/>
    </font>
    <font>
      <b/>
      <sz val="11"/>
      <color rgb="FF00B050"/>
      <name val="Calibri"/>
      <family val="2"/>
      <scheme val="minor"/>
    </font>
    <font>
      <sz val="10"/>
      <color rgb="FF000000"/>
      <name val="Arial Unicode MS"/>
    </font>
    <font>
      <sz val="8"/>
      <name val="Calibri"/>
      <family val="2"/>
      <scheme val="minor"/>
    </font>
    <font>
      <b/>
      <sz val="12"/>
      <color theme="0" tint="-4.9989318521683403E-2"/>
      <name val="Blackadder ITC"/>
      <family val="5"/>
    </font>
    <font>
      <b/>
      <sz val="20"/>
      <color theme="1"/>
      <name val="Calibri"/>
      <family val="2"/>
      <scheme val="minor"/>
    </font>
    <font>
      <u/>
      <sz val="12"/>
      <color theme="10"/>
      <name val="Calibri"/>
      <family val="2"/>
      <scheme val="minor"/>
    </font>
    <font>
      <b/>
      <u/>
      <sz val="14"/>
      <color theme="10"/>
      <name val="Calibri"/>
      <family val="2"/>
      <scheme val="minor"/>
    </font>
    <font>
      <b/>
      <u/>
      <sz val="12"/>
      <color theme="10"/>
      <name val="Calibri"/>
      <family val="2"/>
      <scheme val="minor"/>
    </font>
    <font>
      <b/>
      <sz val="11"/>
      <color rgb="FFFF0000"/>
      <name val="Calibri"/>
      <family val="2"/>
      <scheme val="minor"/>
    </font>
    <font>
      <sz val="11"/>
      <color rgb="FF7030A0"/>
      <name val="Calibri"/>
      <family val="2"/>
      <scheme val="minor"/>
    </font>
    <font>
      <b/>
      <sz val="11"/>
      <color rgb="FF7030A0"/>
      <name val="Calibri"/>
      <family val="2"/>
      <scheme val="minor"/>
    </font>
    <font>
      <b/>
      <sz val="14"/>
      <color theme="1"/>
      <name val="Calibri"/>
      <family val="2"/>
      <scheme val="minor"/>
    </font>
    <font>
      <b/>
      <sz val="14"/>
      <color theme="0" tint="-4.9989318521683403E-2"/>
      <name val="Baguet Script"/>
    </font>
  </fonts>
  <fills count="11">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tint="-4.9989318521683403E-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medium">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208">
    <xf numFmtId="0" fontId="0" fillId="0" borderId="0" xfId="0"/>
    <xf numFmtId="0" fontId="0" fillId="0" borderId="0" xfId="0" applyAlignment="1">
      <alignment horizontal="center"/>
    </xf>
    <xf numFmtId="0" fontId="1" fillId="0" borderId="0" xfId="0" applyFont="1"/>
    <xf numFmtId="0" fontId="2" fillId="4" borderId="11" xfId="0" applyFont="1" applyFill="1" applyBorder="1" applyAlignment="1" applyProtection="1">
      <alignment horizontal="center" vertical="center"/>
      <protection hidden="1"/>
    </xf>
    <xf numFmtId="0" fontId="2" fillId="4" borderId="12" xfId="0" applyFont="1" applyFill="1" applyBorder="1" applyAlignment="1" applyProtection="1">
      <alignment horizontal="center" vertical="center"/>
      <protection hidden="1"/>
    </xf>
    <xf numFmtId="0" fontId="2" fillId="5" borderId="11" xfId="0" applyFont="1" applyFill="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6" borderId="11" xfId="0" applyFont="1" applyFill="1" applyBorder="1" applyAlignment="1" applyProtection="1">
      <alignment horizontal="center" vertical="center"/>
      <protection hidden="1"/>
    </xf>
    <xf numFmtId="0" fontId="2" fillId="7" borderId="11" xfId="0" applyFont="1" applyFill="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0" fillId="2" borderId="17" xfId="0" applyFill="1" applyBorder="1" applyAlignment="1">
      <alignment horizontal="center"/>
    </xf>
    <xf numFmtId="0" fontId="0" fillId="2" borderId="18" xfId="0" applyFill="1" applyBorder="1" applyAlignment="1">
      <alignment horizontal="center"/>
    </xf>
    <xf numFmtId="0" fontId="1" fillId="0" borderId="0" xfId="0" applyFont="1" applyAlignment="1">
      <alignment vertical="center"/>
    </xf>
    <xf numFmtId="0" fontId="1" fillId="2" borderId="7" xfId="0" applyFont="1" applyFill="1" applyBorder="1" applyAlignment="1">
      <alignment horizontal="right" vertical="center"/>
    </xf>
    <xf numFmtId="0" fontId="0" fillId="0" borderId="0" xfId="0" applyAlignment="1">
      <alignment vertical="center" wrapText="1"/>
    </xf>
    <xf numFmtId="0" fontId="4" fillId="0" borderId="0" xfId="0" applyFont="1" applyAlignment="1">
      <alignment vertical="center"/>
    </xf>
    <xf numFmtId="2" fontId="0" fillId="0" borderId="0" xfId="0" applyNumberFormat="1"/>
    <xf numFmtId="0" fontId="0" fillId="0" borderId="0" xfId="0" applyAlignment="1">
      <alignment horizontal="center" vertical="center" wrapText="1"/>
    </xf>
    <xf numFmtId="0" fontId="0" fillId="3" borderId="25" xfId="0" applyFill="1" applyBorder="1" applyAlignment="1">
      <alignment horizontal="center"/>
    </xf>
    <xf numFmtId="0" fontId="6" fillId="8" borderId="7" xfId="0" applyFont="1" applyFill="1" applyBorder="1" applyAlignment="1">
      <alignment horizontal="center" vertical="center"/>
    </xf>
    <xf numFmtId="0" fontId="1" fillId="2" borderId="34" xfId="0" applyFont="1" applyFill="1" applyBorder="1" applyAlignment="1">
      <alignment horizontal="center"/>
    </xf>
    <xf numFmtId="0" fontId="0" fillId="0" borderId="0" xfId="0" applyAlignment="1">
      <alignment horizontal="left" indent="1"/>
    </xf>
    <xf numFmtId="0" fontId="0" fillId="0" borderId="0" xfId="0" applyAlignment="1">
      <alignment horizontal="left" wrapText="1" indent="1"/>
    </xf>
    <xf numFmtId="0" fontId="9" fillId="0" borderId="0" xfId="1" applyFont="1" applyAlignment="1">
      <alignment vertical="center"/>
    </xf>
    <xf numFmtId="164" fontId="0" fillId="3" borderId="28" xfId="0" applyNumberFormat="1" applyFill="1" applyBorder="1" applyAlignment="1">
      <alignment horizontal="center"/>
    </xf>
    <xf numFmtId="10" fontId="0" fillId="3" borderId="25" xfId="0" applyNumberFormat="1" applyFill="1" applyBorder="1" applyAlignment="1">
      <alignment horizontal="center"/>
    </xf>
    <xf numFmtId="0" fontId="1" fillId="2" borderId="3" xfId="0" applyFont="1" applyFill="1" applyBorder="1" applyAlignment="1">
      <alignment horizontal="center" vertical="center" wrapText="1"/>
    </xf>
    <xf numFmtId="0" fontId="0" fillId="2" borderId="31" xfId="0" applyFill="1" applyBorder="1" applyAlignment="1">
      <alignment horizontal="center"/>
    </xf>
    <xf numFmtId="164" fontId="0" fillId="3" borderId="20" xfId="0" applyNumberFormat="1" applyFill="1" applyBorder="1" applyAlignment="1">
      <alignment horizontal="center"/>
    </xf>
    <xf numFmtId="10" fontId="0" fillId="3" borderId="21" xfId="0" applyNumberFormat="1"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xf>
    <xf numFmtId="0" fontId="1" fillId="2" borderId="34" xfId="0" applyFont="1" applyFill="1" applyBorder="1" applyAlignment="1">
      <alignment horizontal="center" vertical="center" wrapText="1"/>
    </xf>
    <xf numFmtId="0" fontId="1" fillId="2" borderId="34"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7" xfId="0" applyFont="1" applyFill="1" applyBorder="1" applyAlignment="1">
      <alignment horizontal="center"/>
    </xf>
    <xf numFmtId="0" fontId="1" fillId="2" borderId="3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0" xfId="0" applyBorder="1" applyAlignment="1" applyProtection="1">
      <protection locked="0"/>
    </xf>
    <xf numFmtId="0" fontId="0" fillId="0" borderId="0" xfId="0" applyBorder="1" applyAlignment="1" applyProtection="1">
      <alignment vertical="center"/>
      <protection locked="0"/>
    </xf>
    <xf numFmtId="0" fontId="1" fillId="2" borderId="49" xfId="0" applyFont="1" applyFill="1" applyBorder="1" applyAlignment="1">
      <alignment horizontal="center"/>
    </xf>
    <xf numFmtId="0" fontId="0" fillId="2" borderId="1" xfId="0" applyFill="1" applyBorder="1" applyAlignment="1">
      <alignment horizontal="left" vertical="center" wrapText="1" indent="1"/>
    </xf>
    <xf numFmtId="0" fontId="0" fillId="2" borderId="2" xfId="0" applyFill="1" applyBorder="1" applyAlignment="1">
      <alignment horizontal="left" vertical="center" wrapText="1" indent="1"/>
    </xf>
    <xf numFmtId="0" fontId="0" fillId="2" borderId="3" xfId="0" applyFill="1" applyBorder="1" applyAlignment="1">
      <alignment horizontal="left" vertical="center" wrapText="1" indent="1"/>
    </xf>
    <xf numFmtId="0" fontId="0" fillId="2" borderId="8" xfId="0" applyFill="1" applyBorder="1" applyAlignment="1">
      <alignment horizontal="left" vertical="center" wrapText="1" indent="1"/>
    </xf>
    <xf numFmtId="0" fontId="0" fillId="2" borderId="0" xfId="0" applyFill="1" applyAlignment="1">
      <alignment horizontal="left" vertical="center" wrapText="1" indent="1"/>
    </xf>
    <xf numFmtId="0" fontId="0" fillId="2" borderId="15" xfId="0" applyFill="1" applyBorder="1" applyAlignment="1">
      <alignment horizontal="left" vertical="center" wrapText="1" indent="1"/>
    </xf>
    <xf numFmtId="0" fontId="0" fillId="2" borderId="4" xfId="0" applyFill="1" applyBorder="1" applyAlignment="1">
      <alignment horizontal="left" vertical="center" wrapText="1" indent="1"/>
    </xf>
    <xf numFmtId="0" fontId="0" fillId="2" borderId="5" xfId="0" applyFill="1" applyBorder="1" applyAlignment="1">
      <alignment horizontal="left" vertical="center" wrapText="1" indent="1"/>
    </xf>
    <xf numFmtId="0" fontId="0" fillId="2" borderId="6" xfId="0" applyFill="1" applyBorder="1" applyAlignment="1">
      <alignment horizontal="left" vertical="center" wrapText="1" indent="1"/>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32" xfId="0" applyBorder="1" applyAlignment="1">
      <alignment horizontal="center"/>
    </xf>
    <xf numFmtId="0" fontId="0" fillId="0" borderId="36" xfId="0" applyBorder="1" applyAlignment="1">
      <alignment horizontal="center"/>
    </xf>
    <xf numFmtId="0" fontId="0" fillId="0" borderId="33" xfId="0" applyBorder="1" applyAlignment="1">
      <alignment horizont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40" xfId="0" applyBorder="1" applyAlignment="1">
      <alignment horizontal="center" vertical="center"/>
    </xf>
    <xf numFmtId="164" fontId="0" fillId="7" borderId="37" xfId="0" applyNumberFormat="1" applyFill="1" applyBorder="1" applyAlignment="1">
      <alignment horizontal="center" vertical="center" wrapText="1"/>
    </xf>
    <xf numFmtId="164" fontId="0" fillId="7" borderId="38" xfId="0" applyNumberFormat="1" applyFill="1" applyBorder="1" applyAlignment="1">
      <alignment horizontal="center" vertical="center" wrapText="1"/>
    </xf>
    <xf numFmtId="164" fontId="0" fillId="7" borderId="39" xfId="0" applyNumberFormat="1" applyFill="1" applyBorder="1" applyAlignment="1">
      <alignment horizontal="center" vertical="center" wrapText="1"/>
    </xf>
    <xf numFmtId="164" fontId="0" fillId="7" borderId="37" xfId="0" applyNumberFormat="1" applyFill="1" applyBorder="1" applyAlignment="1">
      <alignment horizontal="center" vertical="center"/>
    </xf>
    <xf numFmtId="164" fontId="0" fillId="7" borderId="38" xfId="0" applyNumberFormat="1" applyFill="1" applyBorder="1" applyAlignment="1">
      <alignment horizontal="center" vertical="center"/>
    </xf>
    <xf numFmtId="164" fontId="0" fillId="7" borderId="39" xfId="0" applyNumberFormat="1" applyFill="1" applyBorder="1" applyAlignment="1">
      <alignment horizontal="center" vertical="center"/>
    </xf>
    <xf numFmtId="164" fontId="0" fillId="7" borderId="3" xfId="0" applyNumberFormat="1" applyFill="1" applyBorder="1" applyAlignment="1">
      <alignment horizontal="center" vertical="center" wrapText="1"/>
    </xf>
    <xf numFmtId="164" fontId="0" fillId="7" borderId="15" xfId="0" applyNumberFormat="1" applyFill="1" applyBorder="1" applyAlignment="1">
      <alignment horizontal="center" vertical="center" wrapText="1"/>
    </xf>
    <xf numFmtId="164" fontId="0" fillId="7" borderId="6" xfId="0" applyNumberFormat="1" applyFill="1" applyBorder="1" applyAlignment="1">
      <alignment horizontal="center" vertical="center" wrapText="1"/>
    </xf>
    <xf numFmtId="0" fontId="1" fillId="2" borderId="51" xfId="0" applyFont="1" applyFill="1" applyBorder="1" applyAlignment="1">
      <alignment horizontal="center"/>
    </xf>
    <xf numFmtId="0" fontId="1" fillId="2" borderId="48" xfId="0" applyFont="1" applyFill="1" applyBorder="1" applyAlignment="1">
      <alignment horizontal="center"/>
    </xf>
    <xf numFmtId="0" fontId="1" fillId="2" borderId="19"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5" xfId="0" applyFont="1" applyFill="1" applyBorder="1" applyAlignment="1">
      <alignment horizontal="center" vertical="center"/>
    </xf>
    <xf numFmtId="0" fontId="2" fillId="2" borderId="9" xfId="0" applyFont="1" applyFill="1" applyBorder="1" applyAlignment="1" applyProtection="1">
      <alignment horizontal="center" vertical="center"/>
      <protection hidden="1"/>
    </xf>
    <xf numFmtId="0" fontId="2" fillId="2" borderId="10" xfId="0" applyFont="1" applyFill="1" applyBorder="1" applyAlignment="1" applyProtection="1">
      <alignment horizontal="center" vertical="center"/>
      <protection hidden="1"/>
    </xf>
    <xf numFmtId="0" fontId="9" fillId="10" borderId="47" xfId="1" applyFont="1" applyFill="1" applyBorder="1" applyAlignment="1">
      <alignment horizontal="center"/>
    </xf>
    <xf numFmtId="0" fontId="9" fillId="10" borderId="48" xfId="1" applyFont="1" applyFill="1" applyBorder="1" applyAlignment="1">
      <alignment horizont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 fillId="0" borderId="8" xfId="0" applyFont="1" applyBorder="1" applyAlignment="1">
      <alignment horizontal="center"/>
    </xf>
    <xf numFmtId="0" fontId="0" fillId="2" borderId="26" xfId="0" applyFill="1" applyBorder="1" applyAlignment="1">
      <alignment horizontal="left" vertical="center" wrapText="1" indent="1"/>
    </xf>
    <xf numFmtId="0" fontId="0" fillId="2" borderId="24" xfId="0" applyFill="1" applyBorder="1" applyAlignment="1">
      <alignment horizontal="left" vertical="center" wrapText="1" indent="1"/>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0" fillId="0" borderId="16" xfId="0" applyBorder="1" applyAlignment="1">
      <alignment horizontal="center"/>
    </xf>
    <xf numFmtId="0" fontId="0" fillId="0" borderId="0" xfId="0"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10" fillId="0" borderId="0" xfId="1" applyFont="1" applyAlignment="1">
      <alignment horizontal="center"/>
    </xf>
    <xf numFmtId="0" fontId="1" fillId="2" borderId="1" xfId="0" applyFont="1" applyFill="1" applyBorder="1" applyAlignment="1">
      <alignment horizontal="center" vertical="center"/>
    </xf>
    <xf numFmtId="0" fontId="7" fillId="0" borderId="0" xfId="0" applyFont="1" applyAlignment="1">
      <alignment horizontal="left" vertical="center" wrapText="1" indent="1"/>
    </xf>
    <xf numFmtId="164" fontId="0" fillId="0" borderId="0" xfId="0" applyNumberFormat="1" applyAlignment="1">
      <alignment horizontal="center" vertical="center" wrapText="1"/>
    </xf>
    <xf numFmtId="0" fontId="0" fillId="2" borderId="1" xfId="0" applyFill="1" applyBorder="1" applyAlignment="1" applyProtection="1">
      <alignment horizontal="left" vertical="center" wrapText="1" indent="1"/>
      <protection hidden="1"/>
    </xf>
    <xf numFmtId="0" fontId="0" fillId="2" borderId="2" xfId="0" applyFill="1" applyBorder="1" applyAlignment="1" applyProtection="1">
      <alignment horizontal="left" vertical="center" wrapText="1" indent="1"/>
      <protection hidden="1"/>
    </xf>
    <xf numFmtId="0" fontId="0" fillId="2" borderId="3" xfId="0" applyFill="1" applyBorder="1" applyAlignment="1" applyProtection="1">
      <alignment horizontal="left" vertical="center" wrapText="1" indent="1"/>
      <protection hidden="1"/>
    </xf>
    <xf numFmtId="0" fontId="0" fillId="2" borderId="8" xfId="0" applyFill="1" applyBorder="1" applyAlignment="1" applyProtection="1">
      <alignment horizontal="left" vertical="center" wrapText="1" indent="1"/>
      <protection hidden="1"/>
    </xf>
    <xf numFmtId="0" fontId="0" fillId="2" borderId="0" xfId="0" applyFill="1" applyAlignment="1" applyProtection="1">
      <alignment horizontal="left" vertical="center" wrapText="1" indent="1"/>
      <protection hidden="1"/>
    </xf>
    <xf numFmtId="0" fontId="0" fillId="2" borderId="15" xfId="0" applyFill="1" applyBorder="1" applyAlignment="1" applyProtection="1">
      <alignment horizontal="left" vertical="center" wrapText="1" indent="1"/>
      <protection hidden="1"/>
    </xf>
    <xf numFmtId="0" fontId="0" fillId="2" borderId="4" xfId="0" applyFill="1" applyBorder="1" applyAlignment="1" applyProtection="1">
      <alignment horizontal="left" vertical="center" wrapText="1" indent="1"/>
      <protection hidden="1"/>
    </xf>
    <xf numFmtId="0" fontId="0" fillId="2" borderId="5" xfId="0" applyFill="1" applyBorder="1" applyAlignment="1" applyProtection="1">
      <alignment horizontal="left" vertical="center" wrapText="1" indent="1"/>
      <protection hidden="1"/>
    </xf>
    <xf numFmtId="0" fontId="0" fillId="2" borderId="6" xfId="0" applyFill="1" applyBorder="1" applyAlignment="1" applyProtection="1">
      <alignment horizontal="left" vertical="center" wrapText="1" indent="1"/>
      <protection hidden="1"/>
    </xf>
    <xf numFmtId="0" fontId="0" fillId="2" borderId="17" xfId="0" applyFill="1" applyBorder="1" applyAlignment="1" applyProtection="1">
      <alignment horizontal="center"/>
      <protection hidden="1"/>
    </xf>
    <xf numFmtId="0" fontId="0" fillId="2" borderId="18" xfId="0" applyFill="1" applyBorder="1" applyAlignment="1" applyProtection="1">
      <alignment horizontal="center"/>
      <protection hidden="1"/>
    </xf>
    <xf numFmtId="0" fontId="0" fillId="0" borderId="0" xfId="0" applyProtection="1">
      <protection hidden="1"/>
    </xf>
    <xf numFmtId="0" fontId="0" fillId="7" borderId="17" xfId="0" applyFill="1" applyBorder="1" applyAlignment="1" applyProtection="1">
      <alignment horizontal="center"/>
      <protection hidden="1"/>
    </xf>
    <xf numFmtId="0" fontId="0" fillId="0" borderId="31" xfId="0" applyBorder="1" applyAlignment="1" applyProtection="1">
      <alignment horizontal="left" indent="1"/>
      <protection hidden="1"/>
    </xf>
    <xf numFmtId="0" fontId="0" fillId="0" borderId="44" xfId="0" applyBorder="1" applyAlignment="1" applyProtection="1">
      <alignment horizontal="left" indent="1"/>
      <protection hidden="1"/>
    </xf>
    <xf numFmtId="0" fontId="0" fillId="0" borderId="0" xfId="0" applyBorder="1" applyAlignment="1" applyProtection="1">
      <protection hidden="1"/>
    </xf>
    <xf numFmtId="0" fontId="0" fillId="9" borderId="41" xfId="0" applyFill="1" applyBorder="1" applyAlignment="1" applyProtection="1">
      <alignment horizontal="center"/>
      <protection hidden="1"/>
    </xf>
    <xf numFmtId="0" fontId="0" fillId="0" borderId="42" xfId="0" applyBorder="1" applyAlignment="1" applyProtection="1">
      <alignment horizontal="left" vertical="center" indent="1"/>
      <protection hidden="1"/>
    </xf>
    <xf numFmtId="0" fontId="0" fillId="0" borderId="45" xfId="0" applyBorder="1" applyAlignment="1" applyProtection="1">
      <alignment horizontal="left" vertical="center" indent="1"/>
      <protection hidden="1"/>
    </xf>
    <xf numFmtId="0" fontId="0" fillId="0" borderId="0" xfId="0" applyBorder="1" applyAlignment="1" applyProtection="1">
      <alignment vertical="center"/>
      <protection hidden="1"/>
    </xf>
    <xf numFmtId="0" fontId="3" fillId="9" borderId="41" xfId="0" applyFont="1" applyFill="1" applyBorder="1" applyAlignment="1" applyProtection="1">
      <alignment horizontal="center"/>
      <protection hidden="1"/>
    </xf>
    <xf numFmtId="0" fontId="0" fillId="0" borderId="42" xfId="0" applyBorder="1" applyAlignment="1" applyProtection="1">
      <alignment horizontal="left" indent="1"/>
      <protection hidden="1"/>
    </xf>
    <xf numFmtId="0" fontId="0" fillId="0" borderId="45" xfId="0" applyBorder="1" applyAlignment="1" applyProtection="1">
      <alignment horizontal="left" indent="1"/>
      <protection hidden="1"/>
    </xf>
    <xf numFmtId="0" fontId="3" fillId="7" borderId="20" xfId="0" applyFont="1" applyFill="1" applyBorder="1" applyAlignment="1" applyProtection="1">
      <alignment horizontal="center" vertical="center"/>
      <protection hidden="1"/>
    </xf>
    <xf numFmtId="0" fontId="0" fillId="0" borderId="43" xfId="0" applyBorder="1" applyAlignment="1" applyProtection="1">
      <alignment horizontal="left" vertical="center" indent="1"/>
      <protection hidden="1"/>
    </xf>
    <xf numFmtId="0" fontId="0" fillId="0" borderId="46" xfId="0" applyBorder="1" applyAlignment="1" applyProtection="1">
      <alignment horizontal="left" vertical="center" indent="1"/>
      <protection hidden="1"/>
    </xf>
    <xf numFmtId="0" fontId="1" fillId="0" borderId="0" xfId="0" applyFont="1" applyAlignment="1" applyProtection="1">
      <alignment vertical="center"/>
      <protection hidden="1"/>
    </xf>
    <xf numFmtId="0" fontId="13" fillId="10" borderId="1" xfId="0" applyFont="1" applyFill="1" applyBorder="1" applyAlignment="1" applyProtection="1">
      <alignment horizontal="left" vertical="center" wrapText="1" indent="1"/>
      <protection hidden="1"/>
    </xf>
    <xf numFmtId="0" fontId="13" fillId="10" borderId="3" xfId="0" applyFont="1" applyFill="1" applyBorder="1" applyAlignment="1" applyProtection="1">
      <alignment horizontal="left" vertical="center" wrapText="1" indent="1"/>
      <protection hidden="1"/>
    </xf>
    <xf numFmtId="0" fontId="0" fillId="0" borderId="0" xfId="0" applyAlignment="1" applyProtection="1">
      <alignment horizontal="center"/>
      <protection hidden="1"/>
    </xf>
    <xf numFmtId="0" fontId="13" fillId="10" borderId="8" xfId="0" applyFont="1" applyFill="1" applyBorder="1" applyAlignment="1" applyProtection="1">
      <alignment horizontal="left" vertical="center" wrapText="1" indent="1"/>
      <protection hidden="1"/>
    </xf>
    <xf numFmtId="0" fontId="13" fillId="10" borderId="15" xfId="0" applyFont="1" applyFill="1" applyBorder="1" applyAlignment="1" applyProtection="1">
      <alignment horizontal="left" vertical="center" wrapText="1" indent="1"/>
      <protection hidden="1"/>
    </xf>
    <xf numFmtId="0" fontId="11" fillId="10" borderId="1" xfId="0" applyFont="1" applyFill="1" applyBorder="1" applyAlignment="1" applyProtection="1">
      <alignment horizontal="center" wrapText="1"/>
      <protection hidden="1"/>
    </xf>
    <xf numFmtId="0" fontId="11" fillId="10" borderId="2" xfId="0" applyFont="1" applyFill="1" applyBorder="1" applyAlignment="1" applyProtection="1">
      <alignment horizontal="center" wrapText="1"/>
      <protection hidden="1"/>
    </xf>
    <xf numFmtId="0" fontId="11" fillId="10" borderId="3" xfId="0" applyFont="1" applyFill="1" applyBorder="1" applyAlignment="1" applyProtection="1">
      <alignment horizontal="center" wrapText="1"/>
      <protection hidden="1"/>
    </xf>
    <xf numFmtId="0" fontId="13" fillId="10" borderId="4" xfId="0" applyFont="1" applyFill="1" applyBorder="1" applyAlignment="1" applyProtection="1">
      <alignment horizontal="left" vertical="center" wrapText="1" indent="1"/>
      <protection hidden="1"/>
    </xf>
    <xf numFmtId="0" fontId="13" fillId="10" borderId="6" xfId="0" applyFont="1" applyFill="1" applyBorder="1" applyAlignment="1" applyProtection="1">
      <alignment horizontal="left" vertical="center" wrapText="1" indent="1"/>
      <protection hidden="1"/>
    </xf>
    <xf numFmtId="0" fontId="1" fillId="0" borderId="0" xfId="0" applyFont="1" applyProtection="1">
      <protection hidden="1"/>
    </xf>
    <xf numFmtId="0" fontId="11" fillId="10" borderId="4" xfId="0" applyFont="1" applyFill="1" applyBorder="1" applyAlignment="1" applyProtection="1">
      <alignment horizontal="center" wrapText="1"/>
      <protection hidden="1"/>
    </xf>
    <xf numFmtId="0" fontId="11" fillId="10" borderId="5" xfId="0" applyFont="1" applyFill="1" applyBorder="1" applyAlignment="1" applyProtection="1">
      <alignment horizontal="center" wrapText="1"/>
      <protection hidden="1"/>
    </xf>
    <xf numFmtId="0" fontId="11" fillId="10" borderId="6" xfId="0" applyFont="1" applyFill="1" applyBorder="1" applyAlignment="1" applyProtection="1">
      <alignment horizontal="center" wrapText="1"/>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27" xfId="0" applyFont="1" applyFill="1" applyBorder="1" applyAlignment="1" applyProtection="1">
      <alignment horizontal="center" vertical="center"/>
      <protection hidden="1"/>
    </xf>
    <xf numFmtId="0" fontId="1" fillId="2" borderId="18" xfId="0" applyFont="1" applyFill="1" applyBorder="1" applyAlignment="1" applyProtection="1">
      <alignment horizontal="center" vertical="center"/>
      <protection hidden="1"/>
    </xf>
    <xf numFmtId="0" fontId="1" fillId="2" borderId="19" xfId="0" applyFont="1" applyFill="1" applyBorder="1" applyAlignment="1" applyProtection="1">
      <alignment horizontal="center" vertical="center" wrapText="1"/>
      <protection hidden="1"/>
    </xf>
    <xf numFmtId="0" fontId="1" fillId="2" borderId="35" xfId="0" applyFont="1" applyFill="1" applyBorder="1" applyAlignment="1" applyProtection="1">
      <alignment horizontal="center" vertical="center"/>
      <protection hidden="1"/>
    </xf>
    <xf numFmtId="0" fontId="1" fillId="2" borderId="25" xfId="0" applyFont="1" applyFill="1" applyBorder="1" applyAlignment="1" applyProtection="1">
      <alignment horizontal="center" vertical="center"/>
      <protection hidden="1"/>
    </xf>
    <xf numFmtId="0" fontId="1" fillId="2" borderId="29" xfId="0" applyFont="1" applyFill="1" applyBorder="1" applyAlignment="1" applyProtection="1">
      <alignment horizontal="center" vertical="center" wrapText="1"/>
      <protection hidden="1"/>
    </xf>
    <xf numFmtId="0" fontId="1" fillId="2" borderId="34" xfId="0" applyFont="1" applyFill="1" applyBorder="1" applyAlignment="1" applyProtection="1">
      <alignment horizontal="center" vertical="center" wrapText="1"/>
      <protection hidden="1"/>
    </xf>
    <xf numFmtId="0" fontId="1" fillId="2" borderId="37" xfId="0" applyFont="1" applyFill="1" applyBorder="1" applyAlignment="1" applyProtection="1">
      <alignment horizontal="center"/>
      <protection hidden="1"/>
    </xf>
    <xf numFmtId="0" fontId="1" fillId="2" borderId="34" xfId="0" applyFont="1" applyFill="1" applyBorder="1" applyAlignment="1" applyProtection="1">
      <alignment horizontal="center" vertical="center"/>
      <protection hidden="1"/>
    </xf>
    <xf numFmtId="0" fontId="1" fillId="2" borderId="37" xfId="0" applyFont="1" applyFill="1" applyBorder="1" applyAlignment="1" applyProtection="1">
      <alignment horizontal="center" vertical="center" wrapText="1"/>
      <protection hidden="1"/>
    </xf>
    <xf numFmtId="0" fontId="1" fillId="2" borderId="37"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wrapText="1"/>
      <protection hidden="1"/>
    </xf>
    <xf numFmtId="0" fontId="0" fillId="2" borderId="26" xfId="0" applyFill="1" applyBorder="1" applyAlignment="1" applyProtection="1">
      <alignment horizontal="left" vertical="center" wrapText="1" indent="1"/>
      <protection hidden="1"/>
    </xf>
    <xf numFmtId="0" fontId="0" fillId="2" borderId="24" xfId="0" applyFill="1" applyBorder="1" applyAlignment="1" applyProtection="1">
      <alignment horizontal="left" vertical="center" wrapText="1" indent="1"/>
      <protection hidden="1"/>
    </xf>
    <xf numFmtId="0" fontId="0" fillId="2" borderId="31" xfId="0" applyFill="1" applyBorder="1" applyAlignment="1" applyProtection="1">
      <alignment horizontal="center"/>
      <protection hidden="1"/>
    </xf>
    <xf numFmtId="0" fontId="0" fillId="2" borderId="19" xfId="0" applyFill="1" applyBorder="1" applyAlignment="1" applyProtection="1">
      <alignment horizontal="center"/>
      <protection hidden="1"/>
    </xf>
    <xf numFmtId="0" fontId="1" fillId="0" borderId="26" xfId="0" applyFont="1"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0" fillId="0" borderId="32" xfId="0" applyBorder="1" applyAlignment="1" applyProtection="1">
      <alignment horizontal="center"/>
      <protection hidden="1"/>
    </xf>
    <xf numFmtId="0" fontId="0" fillId="0" borderId="36" xfId="0" applyBorder="1" applyAlignment="1" applyProtection="1">
      <alignment horizontal="center"/>
      <protection hidden="1"/>
    </xf>
    <xf numFmtId="0" fontId="0" fillId="0" borderId="33"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37" xfId="0" applyBorder="1" applyAlignment="1" applyProtection="1">
      <alignment horizontal="center" vertical="center"/>
      <protection hidden="1"/>
    </xf>
    <xf numFmtId="0" fontId="0" fillId="0" borderId="38" xfId="0" applyBorder="1" applyAlignment="1" applyProtection="1">
      <alignment horizontal="center"/>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protection hidden="1"/>
    </xf>
    <xf numFmtId="0" fontId="0" fillId="0" borderId="39" xfId="0" applyBorder="1" applyAlignment="1" applyProtection="1">
      <alignment horizontal="center" vertical="center"/>
      <protection hidden="1"/>
    </xf>
    <xf numFmtId="164" fontId="0" fillId="3" borderId="28" xfId="0" applyNumberFormat="1" applyFill="1" applyBorder="1" applyAlignment="1" applyProtection="1">
      <alignment horizontal="center"/>
      <protection locked="0"/>
    </xf>
    <xf numFmtId="10" fontId="0" fillId="3" borderId="25" xfId="0" applyNumberFormat="1" applyFill="1" applyBorder="1" applyAlignment="1" applyProtection="1">
      <alignment horizontal="center"/>
      <protection locked="0"/>
    </xf>
    <xf numFmtId="0" fontId="0" fillId="3" borderId="25" xfId="0" applyFill="1" applyBorder="1" applyAlignment="1" applyProtection="1">
      <alignment horizontal="center"/>
      <protection locked="0"/>
    </xf>
    <xf numFmtId="164" fontId="0" fillId="3" borderId="20" xfId="0" applyNumberFormat="1" applyFill="1" applyBorder="1" applyAlignment="1" applyProtection="1">
      <alignment horizontal="center"/>
      <protection locked="0"/>
    </xf>
    <xf numFmtId="10" fontId="0" fillId="3" borderId="21" xfId="0" applyNumberFormat="1" applyFill="1" applyBorder="1" applyAlignment="1" applyProtection="1">
      <alignment horizontal="center"/>
      <protection locked="0"/>
    </xf>
    <xf numFmtId="0" fontId="0" fillId="3" borderId="21" xfId="0" applyFill="1" applyBorder="1" applyAlignment="1" applyProtection="1">
      <alignment horizontal="center"/>
      <protection locked="0"/>
    </xf>
    <xf numFmtId="0" fontId="0" fillId="3" borderId="22" xfId="0" applyFill="1" applyBorder="1" applyAlignment="1" applyProtection="1">
      <alignment horizontal="center"/>
      <protection locked="0"/>
    </xf>
    <xf numFmtId="164" fontId="0" fillId="7" borderId="37" xfId="0" applyNumberFormat="1" applyFill="1" applyBorder="1" applyAlignment="1" applyProtection="1">
      <alignment horizontal="center" vertical="center" wrapText="1"/>
      <protection locked="0"/>
    </xf>
    <xf numFmtId="164" fontId="0" fillId="7" borderId="37" xfId="0" applyNumberFormat="1" applyFill="1" applyBorder="1" applyAlignment="1" applyProtection="1">
      <alignment horizontal="center" vertical="center"/>
      <protection locked="0"/>
    </xf>
    <xf numFmtId="164" fontId="0" fillId="7" borderId="38" xfId="0" applyNumberFormat="1" applyFill="1" applyBorder="1" applyAlignment="1" applyProtection="1">
      <alignment horizontal="center" vertical="center" wrapText="1"/>
      <protection locked="0"/>
    </xf>
    <xf numFmtId="164" fontId="0" fillId="7" borderId="38" xfId="0" applyNumberFormat="1" applyFill="1" applyBorder="1" applyAlignment="1" applyProtection="1">
      <alignment horizontal="center" vertical="center"/>
      <protection locked="0"/>
    </xf>
    <xf numFmtId="164" fontId="0" fillId="7" borderId="39" xfId="0" applyNumberFormat="1" applyFill="1" applyBorder="1" applyAlignment="1" applyProtection="1">
      <alignment horizontal="center" vertical="center" wrapText="1"/>
      <protection locked="0"/>
    </xf>
    <xf numFmtId="164" fontId="0" fillId="7" borderId="39" xfId="0" applyNumberFormat="1" applyFill="1" applyBorder="1" applyAlignment="1" applyProtection="1">
      <alignment horizontal="center" vertical="center"/>
      <protection locked="0"/>
    </xf>
    <xf numFmtId="164" fontId="0" fillId="7" borderId="3" xfId="0" applyNumberFormat="1" applyFill="1" applyBorder="1" applyAlignment="1" applyProtection="1">
      <alignment horizontal="center" vertical="center" wrapText="1"/>
      <protection locked="0"/>
    </xf>
    <xf numFmtId="164" fontId="0" fillId="7" borderId="15" xfId="0" applyNumberFormat="1" applyFill="1" applyBorder="1" applyAlignment="1" applyProtection="1">
      <alignment horizontal="center" vertical="center" wrapText="1"/>
      <protection locked="0"/>
    </xf>
    <xf numFmtId="164" fontId="0" fillId="7" borderId="6" xfId="0" applyNumberFormat="1" applyFill="1" applyBorder="1" applyAlignment="1" applyProtection="1">
      <alignment horizontal="center" vertical="center" wrapText="1"/>
      <protection locked="0"/>
    </xf>
    <xf numFmtId="0" fontId="1" fillId="0" borderId="0" xfId="0" applyFont="1" applyProtection="1">
      <protection locked="0"/>
    </xf>
    <xf numFmtId="0" fontId="0" fillId="0" borderId="0" xfId="0" applyProtection="1">
      <protection locked="0"/>
    </xf>
    <xf numFmtId="0" fontId="1" fillId="0" borderId="8" xfId="0" applyFont="1" applyBorder="1" applyAlignment="1" applyProtection="1">
      <alignment horizontal="center"/>
      <protection locked="0"/>
    </xf>
    <xf numFmtId="0" fontId="12" fillId="0" borderId="0" xfId="0" applyFont="1"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0" xfId="0" applyAlignment="1" applyProtection="1">
      <alignment horizontal="center"/>
      <protection locked="0"/>
    </xf>
    <xf numFmtId="0" fontId="1" fillId="0" borderId="0" xfId="0" applyFont="1" applyAlignment="1" applyProtection="1">
      <alignment vertical="center"/>
      <protection locked="0"/>
    </xf>
    <xf numFmtId="0" fontId="15" fillId="8" borderId="50" xfId="0" applyFont="1" applyFill="1" applyBorder="1" applyAlignment="1" applyProtection="1">
      <alignment horizontal="center"/>
      <protection locked="0"/>
    </xf>
    <xf numFmtId="0" fontId="14" fillId="0" borderId="0" xfId="0" applyFont="1"/>
  </cellXfs>
  <cellStyles count="2">
    <cellStyle name="Hyperlink" xfId="1" builtinId="8"/>
    <cellStyle name="Normal" xfId="0" builtinId="0"/>
  </cellStyles>
  <dxfs count="13">
    <dxf>
      <font>
        <b/>
        <i val="0"/>
        <color rgb="FF00B050"/>
      </font>
    </dxf>
    <dxf>
      <font>
        <b/>
        <i val="0"/>
        <color rgb="FF00B050"/>
      </font>
    </dxf>
    <dxf>
      <font>
        <b/>
        <i val="0"/>
        <color rgb="FF00B050"/>
      </font>
    </dxf>
    <dxf>
      <font>
        <b/>
        <i val="0"/>
        <color rgb="FF00B050"/>
      </font>
      <fill>
        <patternFill>
          <bgColor theme="7" tint="0.59996337778862885"/>
        </patternFill>
      </fill>
    </dxf>
    <dxf>
      <fill>
        <patternFill>
          <bgColor rgb="FFFFFF00"/>
        </patternFill>
      </fill>
    </dxf>
    <dxf>
      <fill>
        <patternFill>
          <bgColor rgb="FFFFFF00"/>
        </patternFill>
      </fill>
    </dxf>
    <dxf>
      <font>
        <b/>
        <i val="0"/>
        <color rgb="FF00B050"/>
      </font>
      <fill>
        <patternFill>
          <bgColor theme="7" tint="0.59996337778862885"/>
        </patternFill>
      </fill>
    </dxf>
    <dxf>
      <fill>
        <patternFill>
          <bgColor rgb="FFFFFF00"/>
        </patternFill>
      </fill>
    </dxf>
    <dxf>
      <font>
        <color rgb="FF00B050"/>
      </font>
      <fill>
        <patternFill>
          <bgColor theme="2"/>
        </patternFill>
      </fill>
    </dxf>
    <dxf>
      <font>
        <color rgb="FF00B050"/>
      </font>
      <fill>
        <patternFill>
          <bgColor theme="2" tint="-9.9948118533890809E-2"/>
        </patternFill>
      </fill>
    </dxf>
    <dxf>
      <font>
        <color rgb="FF00B050"/>
      </font>
      <fill>
        <patternFill>
          <bgColor theme="2"/>
        </patternFill>
      </fill>
    </dxf>
    <dxf>
      <font>
        <color rgb="FF00B050"/>
      </font>
      <fill>
        <patternFill>
          <bgColor theme="2"/>
        </patternFill>
      </fill>
    </dxf>
    <dxf>
      <font>
        <color rgb="FF00B050"/>
      </font>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116571</xdr:colOff>
      <xdr:row>17</xdr:row>
      <xdr:rowOff>137160</xdr:rowOff>
    </xdr:from>
    <xdr:to>
      <xdr:col>5</xdr:col>
      <xdr:colOff>1637503</xdr:colOff>
      <xdr:row>18</xdr:row>
      <xdr:rowOff>56733</xdr:rowOff>
    </xdr:to>
    <xdr:pic>
      <xdr:nvPicPr>
        <xdr:cNvPr id="5" name="Picture 4">
          <a:extLst>
            <a:ext uri="{FF2B5EF4-FFF2-40B4-BE49-F238E27FC236}">
              <a16:creationId xmlns:a16="http://schemas.microsoft.com/office/drawing/2014/main" id="{4CE3E3FC-195B-3193-77A8-2DF67742B2AF}"/>
            </a:ext>
          </a:extLst>
        </xdr:cNvPr>
        <xdr:cNvPicPr>
          <a:picLocks noChangeAspect="1"/>
        </xdr:cNvPicPr>
      </xdr:nvPicPr>
      <xdr:blipFill>
        <a:blip xmlns:r="http://schemas.openxmlformats.org/officeDocument/2006/relationships" r:embed="rId1"/>
        <a:stretch>
          <a:fillRect/>
        </a:stretch>
      </xdr:blipFill>
      <xdr:spPr>
        <a:xfrm>
          <a:off x="4795251" y="3474720"/>
          <a:ext cx="1520932" cy="266731"/>
        </a:xfrm>
        <a:prstGeom prst="rect">
          <a:avLst/>
        </a:prstGeom>
      </xdr:spPr>
    </xdr:pic>
    <xdr:clientData/>
  </xdr:twoCellAnchor>
  <xdr:twoCellAnchor editAs="oneCell">
    <xdr:from>
      <xdr:col>5</xdr:col>
      <xdr:colOff>243841</xdr:colOff>
      <xdr:row>21</xdr:row>
      <xdr:rowOff>89452</xdr:rowOff>
    </xdr:from>
    <xdr:to>
      <xdr:col>5</xdr:col>
      <xdr:colOff>1600201</xdr:colOff>
      <xdr:row>21</xdr:row>
      <xdr:rowOff>448284</xdr:rowOff>
    </xdr:to>
    <xdr:pic>
      <xdr:nvPicPr>
        <xdr:cNvPr id="6" name="Picture 5">
          <a:extLst>
            <a:ext uri="{FF2B5EF4-FFF2-40B4-BE49-F238E27FC236}">
              <a16:creationId xmlns:a16="http://schemas.microsoft.com/office/drawing/2014/main" id="{931AF876-43C2-329F-9CC8-5F4A08117911}"/>
            </a:ext>
          </a:extLst>
        </xdr:cNvPr>
        <xdr:cNvPicPr>
          <a:picLocks noChangeAspect="1"/>
        </xdr:cNvPicPr>
      </xdr:nvPicPr>
      <xdr:blipFill>
        <a:blip xmlns:r="http://schemas.openxmlformats.org/officeDocument/2006/relationships" r:embed="rId2"/>
        <a:stretch>
          <a:fillRect/>
        </a:stretch>
      </xdr:blipFill>
      <xdr:spPr>
        <a:xfrm>
          <a:off x="4922521" y="4425232"/>
          <a:ext cx="1356360" cy="352556"/>
        </a:xfrm>
        <a:prstGeom prst="rect">
          <a:avLst/>
        </a:prstGeom>
      </xdr:spPr>
    </xdr:pic>
    <xdr:clientData/>
  </xdr:twoCellAnchor>
  <xdr:twoCellAnchor editAs="oneCell">
    <xdr:from>
      <xdr:col>5</xdr:col>
      <xdr:colOff>53341</xdr:colOff>
      <xdr:row>25</xdr:row>
      <xdr:rowOff>57490</xdr:rowOff>
    </xdr:from>
    <xdr:to>
      <xdr:col>5</xdr:col>
      <xdr:colOff>1678941</xdr:colOff>
      <xdr:row>27</xdr:row>
      <xdr:rowOff>114364</xdr:rowOff>
    </xdr:to>
    <xdr:pic>
      <xdr:nvPicPr>
        <xdr:cNvPr id="7" name="Picture 6">
          <a:extLst>
            <a:ext uri="{FF2B5EF4-FFF2-40B4-BE49-F238E27FC236}">
              <a16:creationId xmlns:a16="http://schemas.microsoft.com/office/drawing/2014/main" id="{F0C3A132-738C-AB50-8269-632D28012498}"/>
            </a:ext>
          </a:extLst>
        </xdr:cNvPr>
        <xdr:cNvPicPr>
          <a:picLocks noChangeAspect="1"/>
        </xdr:cNvPicPr>
      </xdr:nvPicPr>
      <xdr:blipFill>
        <a:blip xmlns:r="http://schemas.openxmlformats.org/officeDocument/2006/relationships" r:embed="rId3"/>
        <a:stretch>
          <a:fillRect/>
        </a:stretch>
      </xdr:blipFill>
      <xdr:spPr>
        <a:xfrm>
          <a:off x="4732021" y="5399110"/>
          <a:ext cx="1638300" cy="483595"/>
        </a:xfrm>
        <a:prstGeom prst="rect">
          <a:avLst/>
        </a:prstGeom>
      </xdr:spPr>
    </xdr:pic>
    <xdr:clientData/>
  </xdr:twoCellAnchor>
  <xdr:twoCellAnchor editAs="oneCell">
    <xdr:from>
      <xdr:col>5</xdr:col>
      <xdr:colOff>93345</xdr:colOff>
      <xdr:row>29</xdr:row>
      <xdr:rowOff>262357</xdr:rowOff>
    </xdr:from>
    <xdr:to>
      <xdr:col>5</xdr:col>
      <xdr:colOff>1794510</xdr:colOff>
      <xdr:row>32</xdr:row>
      <xdr:rowOff>97122</xdr:rowOff>
    </xdr:to>
    <xdr:pic>
      <xdr:nvPicPr>
        <xdr:cNvPr id="3" name="Picture 2">
          <a:extLst>
            <a:ext uri="{FF2B5EF4-FFF2-40B4-BE49-F238E27FC236}">
              <a16:creationId xmlns:a16="http://schemas.microsoft.com/office/drawing/2014/main" id="{86838217-6F85-E044-7175-5DB3E0B9E7AC}"/>
            </a:ext>
          </a:extLst>
        </xdr:cNvPr>
        <xdr:cNvPicPr>
          <a:picLocks noChangeAspect="1"/>
        </xdr:cNvPicPr>
      </xdr:nvPicPr>
      <xdr:blipFill>
        <a:blip xmlns:r="http://schemas.openxmlformats.org/officeDocument/2006/relationships" r:embed="rId4"/>
        <a:stretch>
          <a:fillRect/>
        </a:stretch>
      </xdr:blipFill>
      <xdr:spPr>
        <a:xfrm>
          <a:off x="4634865" y="6762217"/>
          <a:ext cx="1706880" cy="5035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135621</xdr:colOff>
      <xdr:row>17</xdr:row>
      <xdr:rowOff>190500</xdr:rowOff>
    </xdr:from>
    <xdr:to>
      <xdr:col>5</xdr:col>
      <xdr:colOff>1671793</xdr:colOff>
      <xdr:row>18</xdr:row>
      <xdr:rowOff>40036</xdr:rowOff>
    </xdr:to>
    <xdr:pic>
      <xdr:nvPicPr>
        <xdr:cNvPr id="2" name="Picture 1">
          <a:extLst>
            <a:ext uri="{FF2B5EF4-FFF2-40B4-BE49-F238E27FC236}">
              <a16:creationId xmlns:a16="http://schemas.microsoft.com/office/drawing/2014/main" id="{CC3E615C-9957-4DD3-8B05-48C6A12D6615}"/>
            </a:ext>
          </a:extLst>
        </xdr:cNvPr>
        <xdr:cNvPicPr>
          <a:picLocks noChangeAspect="1"/>
        </xdr:cNvPicPr>
      </xdr:nvPicPr>
      <xdr:blipFill>
        <a:blip xmlns:r="http://schemas.openxmlformats.org/officeDocument/2006/relationships" r:embed="rId1"/>
        <a:stretch>
          <a:fillRect/>
        </a:stretch>
      </xdr:blipFill>
      <xdr:spPr>
        <a:xfrm>
          <a:off x="4679046" y="3781425"/>
          <a:ext cx="1520932" cy="287686"/>
        </a:xfrm>
        <a:prstGeom prst="rect">
          <a:avLst/>
        </a:prstGeom>
      </xdr:spPr>
    </xdr:pic>
    <xdr:clientData/>
  </xdr:twoCellAnchor>
  <xdr:twoCellAnchor editAs="oneCell">
    <xdr:from>
      <xdr:col>5</xdr:col>
      <xdr:colOff>300990</xdr:colOff>
      <xdr:row>21</xdr:row>
      <xdr:rowOff>114300</xdr:rowOff>
    </xdr:from>
    <xdr:to>
      <xdr:col>5</xdr:col>
      <xdr:colOff>1714499</xdr:colOff>
      <xdr:row>22</xdr:row>
      <xdr:rowOff>110539</xdr:rowOff>
    </xdr:to>
    <xdr:pic>
      <xdr:nvPicPr>
        <xdr:cNvPr id="3" name="Picture 2">
          <a:extLst>
            <a:ext uri="{FF2B5EF4-FFF2-40B4-BE49-F238E27FC236}">
              <a16:creationId xmlns:a16="http://schemas.microsoft.com/office/drawing/2014/main" id="{68B1998D-232C-4C98-84F5-D184F991FA48}"/>
            </a:ext>
          </a:extLst>
        </xdr:cNvPr>
        <xdr:cNvPicPr>
          <a:picLocks noChangeAspect="1"/>
        </xdr:cNvPicPr>
      </xdr:nvPicPr>
      <xdr:blipFill>
        <a:blip xmlns:r="http://schemas.openxmlformats.org/officeDocument/2006/relationships" r:embed="rId2"/>
        <a:stretch>
          <a:fillRect/>
        </a:stretch>
      </xdr:blipFill>
      <xdr:spPr>
        <a:xfrm>
          <a:off x="4844415" y="4714875"/>
          <a:ext cx="1413509" cy="428674"/>
        </a:xfrm>
        <a:prstGeom prst="rect">
          <a:avLst/>
        </a:prstGeom>
      </xdr:spPr>
    </xdr:pic>
    <xdr:clientData/>
  </xdr:twoCellAnchor>
  <xdr:twoCellAnchor editAs="oneCell">
    <xdr:from>
      <xdr:col>5</xdr:col>
      <xdr:colOff>53341</xdr:colOff>
      <xdr:row>25</xdr:row>
      <xdr:rowOff>57490</xdr:rowOff>
    </xdr:from>
    <xdr:to>
      <xdr:col>5</xdr:col>
      <xdr:colOff>1710691</xdr:colOff>
      <xdr:row>27</xdr:row>
      <xdr:rowOff>156275</xdr:rowOff>
    </xdr:to>
    <xdr:pic>
      <xdr:nvPicPr>
        <xdr:cNvPr id="4" name="Picture 3">
          <a:extLst>
            <a:ext uri="{FF2B5EF4-FFF2-40B4-BE49-F238E27FC236}">
              <a16:creationId xmlns:a16="http://schemas.microsoft.com/office/drawing/2014/main" id="{AF40B27E-B15D-424E-A04E-69B1E2484B5F}"/>
            </a:ext>
          </a:extLst>
        </xdr:cNvPr>
        <xdr:cNvPicPr>
          <a:picLocks noChangeAspect="1"/>
        </xdr:cNvPicPr>
      </xdr:nvPicPr>
      <xdr:blipFill>
        <a:blip xmlns:r="http://schemas.openxmlformats.org/officeDocument/2006/relationships" r:embed="rId3"/>
        <a:stretch>
          <a:fillRect/>
        </a:stretch>
      </xdr:blipFill>
      <xdr:spPr>
        <a:xfrm>
          <a:off x="4732021" y="5399110"/>
          <a:ext cx="1638300" cy="483595"/>
        </a:xfrm>
        <a:prstGeom prst="rect">
          <a:avLst/>
        </a:prstGeom>
      </xdr:spPr>
    </xdr:pic>
    <xdr:clientData/>
  </xdr:twoCellAnchor>
  <xdr:twoCellAnchor editAs="oneCell">
    <xdr:from>
      <xdr:col>5</xdr:col>
      <xdr:colOff>97155</xdr:colOff>
      <xdr:row>29</xdr:row>
      <xdr:rowOff>327659</xdr:rowOff>
    </xdr:from>
    <xdr:to>
      <xdr:col>5</xdr:col>
      <xdr:colOff>1634860</xdr:colOff>
      <xdr:row>32</xdr:row>
      <xdr:rowOff>118188</xdr:rowOff>
    </xdr:to>
    <xdr:pic>
      <xdr:nvPicPr>
        <xdr:cNvPr id="10" name="Picture 9">
          <a:extLst>
            <a:ext uri="{FF2B5EF4-FFF2-40B4-BE49-F238E27FC236}">
              <a16:creationId xmlns:a16="http://schemas.microsoft.com/office/drawing/2014/main" id="{C2722280-4FF1-41D1-A05F-233ABBE7F011}"/>
            </a:ext>
          </a:extLst>
        </xdr:cNvPr>
        <xdr:cNvPicPr>
          <a:picLocks noChangeAspect="1"/>
        </xdr:cNvPicPr>
      </xdr:nvPicPr>
      <xdr:blipFill>
        <a:blip xmlns:r="http://schemas.openxmlformats.org/officeDocument/2006/relationships" r:embed="rId4"/>
        <a:stretch>
          <a:fillRect/>
        </a:stretch>
      </xdr:blipFill>
      <xdr:spPr>
        <a:xfrm>
          <a:off x="4638675" y="6766559"/>
          <a:ext cx="1520560" cy="567769"/>
        </a:xfrm>
        <a:prstGeom prst="rect">
          <a:avLst/>
        </a:prstGeom>
      </xdr:spPr>
    </xdr:pic>
    <xdr:clientData/>
  </xdr:twoCellAnchor>
  <xdr:twoCellAnchor editAs="oneCell">
    <xdr:from>
      <xdr:col>0</xdr:col>
      <xdr:colOff>0</xdr:colOff>
      <xdr:row>0</xdr:row>
      <xdr:rowOff>0</xdr:rowOff>
    </xdr:from>
    <xdr:to>
      <xdr:col>10</xdr:col>
      <xdr:colOff>390525</xdr:colOff>
      <xdr:row>64</xdr:row>
      <xdr:rowOff>66675</xdr:rowOff>
    </xdr:to>
    <xdr:pic>
      <xdr:nvPicPr>
        <xdr:cNvPr id="11" name="Picture 10">
          <a:extLst>
            <a:ext uri="{FF2B5EF4-FFF2-40B4-BE49-F238E27FC236}">
              <a16:creationId xmlns:a16="http://schemas.microsoft.com/office/drawing/2014/main" id="{97D96E35-57E4-41B5-5593-23325D62214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13392150" cy="13392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loom.com/share/c2207d8d80c643cf9517ca6e311b34ae?sid=4b417298-8b85-49a8-af86-79a75296277b"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loom.com/share/d3b8f50f668a4aba96a7708eae42c58b?sid=1396a727-3702-421b-8766-dad9cb7013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1BD4A-B200-47DD-841D-A7B7D30FD324}">
  <dimension ref="B1:I11"/>
  <sheetViews>
    <sheetView workbookViewId="0">
      <selection activeCell="B2" sqref="B2"/>
    </sheetView>
  </sheetViews>
  <sheetFormatPr defaultRowHeight="15"/>
  <cols>
    <col min="2" max="2" width="64" bestFit="1" customWidth="1"/>
  </cols>
  <sheetData>
    <row r="1" spans="2:9" ht="15.75" thickBot="1"/>
    <row r="2" spans="2:9" ht="15.75" thickBot="1">
      <c r="B2" s="21" t="s">
        <v>0</v>
      </c>
      <c r="D2" s="42" t="s">
        <v>1</v>
      </c>
      <c r="E2" s="43"/>
      <c r="F2" s="43"/>
      <c r="G2" s="43"/>
      <c r="H2" s="43"/>
      <c r="I2" s="44"/>
    </row>
    <row r="3" spans="2:9">
      <c r="B3" t="s">
        <v>2</v>
      </c>
      <c r="D3" s="45"/>
      <c r="E3" s="46"/>
      <c r="F3" s="46"/>
      <c r="G3" s="46"/>
      <c r="H3" s="46"/>
      <c r="I3" s="47"/>
    </row>
    <row r="4" spans="2:9" ht="30">
      <c r="B4" s="23" t="s">
        <v>86</v>
      </c>
      <c r="D4" s="45"/>
      <c r="E4" s="46"/>
      <c r="F4" s="46"/>
      <c r="G4" s="46"/>
      <c r="H4" s="46"/>
      <c r="I4" s="47"/>
    </row>
    <row r="5" spans="2:9">
      <c r="B5" s="22"/>
      <c r="D5" s="45"/>
      <c r="E5" s="46"/>
      <c r="F5" s="46"/>
      <c r="G5" s="46"/>
      <c r="H5" s="46"/>
      <c r="I5" s="47"/>
    </row>
    <row r="6" spans="2:9" ht="15.75" thickBot="1">
      <c r="D6" s="48"/>
      <c r="E6" s="49"/>
      <c r="F6" s="49"/>
      <c r="G6" s="49"/>
      <c r="H6" s="49"/>
      <c r="I6" s="50"/>
    </row>
    <row r="7" spans="2:9" ht="15.75" thickBot="1"/>
    <row r="8" spans="2:9" ht="19.5" thickBot="1">
      <c r="B8" s="21" t="s">
        <v>3</v>
      </c>
      <c r="D8" s="24"/>
      <c r="E8" s="24"/>
      <c r="F8" s="24"/>
      <c r="G8" s="24"/>
    </row>
    <row r="9" spans="2:9" ht="60">
      <c r="B9" s="23" t="s">
        <v>4</v>
      </c>
    </row>
    <row r="10" spans="2:9">
      <c r="B10" s="22" t="s">
        <v>5</v>
      </c>
    </row>
    <row r="11" spans="2:9" ht="30">
      <c r="B11" s="23" t="s">
        <v>97</v>
      </c>
    </row>
  </sheetData>
  <mergeCells count="1">
    <mergeCell ref="D2: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B2E2-92BC-47AC-B93B-26715350F717}">
  <dimension ref="B1:N40"/>
  <sheetViews>
    <sheetView tabSelected="1" zoomScale="85" zoomScaleNormal="85" workbookViewId="0">
      <selection activeCell="F3" sqref="F3:G3"/>
    </sheetView>
  </sheetViews>
  <sheetFormatPr defaultRowHeight="15"/>
  <cols>
    <col min="1" max="1" width="3.7109375" customWidth="1"/>
    <col min="2" max="2" width="21.5703125" style="1" customWidth="1"/>
    <col min="3" max="3" width="22.28515625" style="1" customWidth="1"/>
    <col min="4" max="5" width="20.7109375" style="1" customWidth="1"/>
    <col min="6" max="6" width="28.28515625" customWidth="1"/>
    <col min="7" max="7" width="31.28515625" customWidth="1"/>
    <col min="8" max="8" width="26.140625" style="13" customWidth="1"/>
    <col min="9" max="9" width="24.85546875" style="2" customWidth="1"/>
    <col min="10" max="10" width="25.85546875" customWidth="1"/>
  </cols>
  <sheetData>
    <row r="1" spans="2:14" ht="15.75" thickBot="1"/>
    <row r="2" spans="2:14" ht="19.5" thickBot="1">
      <c r="B2" s="41" t="s">
        <v>6</v>
      </c>
      <c r="C2" s="206" t="s">
        <v>87</v>
      </c>
      <c r="D2" s="69" t="s">
        <v>7</v>
      </c>
      <c r="E2" s="70"/>
      <c r="H2"/>
      <c r="I2"/>
    </row>
    <row r="3" spans="2:14" ht="19.5" thickBot="1">
      <c r="B3" s="13"/>
      <c r="C3" s="2"/>
      <c r="D3"/>
      <c r="E3"/>
      <c r="F3" s="79" t="s">
        <v>19</v>
      </c>
      <c r="G3" s="80"/>
      <c r="H3" s="207"/>
      <c r="I3"/>
    </row>
    <row r="4" spans="2:14" ht="15.75" thickBot="1">
      <c r="B4" s="13"/>
      <c r="C4" s="2"/>
      <c r="D4"/>
      <c r="E4"/>
      <c r="H4"/>
      <c r="I4"/>
    </row>
    <row r="5" spans="2:14" ht="16.5" thickTop="1">
      <c r="B5" s="77" t="s">
        <v>8</v>
      </c>
      <c r="C5" s="78"/>
      <c r="D5" s="116"/>
      <c r="E5" s="117">
        <v>15</v>
      </c>
      <c r="F5" s="118" t="s">
        <v>89</v>
      </c>
      <c r="G5" s="119"/>
      <c r="H5" s="120"/>
      <c r="I5" s="39"/>
    </row>
    <row r="6" spans="2:14" ht="15.6" customHeight="1">
      <c r="B6" s="3" t="s">
        <v>9</v>
      </c>
      <c r="C6" s="4" t="s">
        <v>10</v>
      </c>
      <c r="D6" s="116"/>
      <c r="E6" s="121">
        <v>15</v>
      </c>
      <c r="F6" s="122" t="s">
        <v>90</v>
      </c>
      <c r="G6" s="123"/>
      <c r="H6" s="124"/>
      <c r="I6" s="40"/>
      <c r="J6" s="199"/>
      <c r="K6" s="199"/>
      <c r="L6" s="199"/>
      <c r="M6" s="199"/>
      <c r="N6" s="199"/>
    </row>
    <row r="7" spans="2:14" ht="16.149999999999999" customHeight="1">
      <c r="B7" s="5" t="s">
        <v>12</v>
      </c>
      <c r="C7" s="6" t="s">
        <v>13</v>
      </c>
      <c r="D7" s="116"/>
      <c r="E7" s="125">
        <v>16</v>
      </c>
      <c r="F7" s="126" t="s">
        <v>91</v>
      </c>
      <c r="G7" s="127"/>
      <c r="H7" s="120"/>
      <c r="I7" s="39"/>
      <c r="J7" s="199"/>
      <c r="K7" s="199"/>
      <c r="L7" s="199"/>
      <c r="M7" s="199"/>
      <c r="N7" s="199"/>
    </row>
    <row r="8" spans="2:14" ht="16.5" thickBot="1">
      <c r="B8" s="7" t="s">
        <v>15</v>
      </c>
      <c r="C8" s="6" t="s">
        <v>16</v>
      </c>
      <c r="D8" s="116"/>
      <c r="E8" s="128">
        <v>16</v>
      </c>
      <c r="F8" s="129" t="s">
        <v>92</v>
      </c>
      <c r="G8" s="130"/>
      <c r="H8" s="124"/>
      <c r="I8" s="40"/>
      <c r="J8" s="199"/>
      <c r="K8" s="199"/>
      <c r="L8" s="199"/>
      <c r="M8" s="199"/>
      <c r="N8" s="199"/>
    </row>
    <row r="9" spans="2:14" ht="18" customHeight="1" thickBot="1">
      <c r="B9" s="8" t="s">
        <v>17</v>
      </c>
      <c r="C9" s="6" t="s">
        <v>18</v>
      </c>
      <c r="D9" s="116"/>
      <c r="E9" s="116"/>
      <c r="F9" s="116"/>
      <c r="G9" s="116"/>
      <c r="H9" s="131"/>
      <c r="I9" s="198"/>
      <c r="J9" s="199"/>
      <c r="K9" s="199"/>
      <c r="L9" s="199"/>
      <c r="M9" s="199"/>
      <c r="N9" s="199"/>
    </row>
    <row r="10" spans="2:14" ht="16.5" thickBot="1">
      <c r="B10" s="9" t="s">
        <v>20</v>
      </c>
      <c r="C10" s="10" t="s">
        <v>21</v>
      </c>
      <c r="D10" s="116"/>
      <c r="E10" s="116"/>
      <c r="F10" s="132" t="s">
        <v>98</v>
      </c>
      <c r="G10" s="133"/>
      <c r="H10" s="131"/>
      <c r="I10" s="198"/>
      <c r="J10" s="199"/>
      <c r="K10" s="199"/>
      <c r="L10" s="199"/>
      <c r="M10" s="199"/>
      <c r="N10" s="199"/>
    </row>
    <row r="11" spans="2:14" ht="16.5" thickTop="1" thickBot="1">
      <c r="B11" s="134"/>
      <c r="C11" s="134"/>
      <c r="D11" s="134"/>
      <c r="E11" s="134"/>
      <c r="F11" s="135"/>
      <c r="G11" s="136"/>
      <c r="H11" s="131"/>
      <c r="I11" s="198"/>
      <c r="J11" s="199"/>
      <c r="K11" s="199"/>
      <c r="L11" s="199"/>
      <c r="M11" s="199"/>
      <c r="N11" s="199"/>
    </row>
    <row r="12" spans="2:14" ht="14.45" customHeight="1" thickBot="1">
      <c r="B12" s="134"/>
      <c r="C12" s="137" t="s">
        <v>88</v>
      </c>
      <c r="D12" s="138"/>
      <c r="E12" s="139"/>
      <c r="F12" s="140"/>
      <c r="G12" s="141"/>
      <c r="H12" s="142"/>
      <c r="I12" s="199"/>
      <c r="J12" s="199"/>
      <c r="K12" s="199"/>
      <c r="L12" s="199"/>
      <c r="M12" s="199"/>
      <c r="N12" s="199"/>
    </row>
    <row r="13" spans="2:14" ht="15.75" thickBot="1">
      <c r="B13" s="134"/>
      <c r="C13" s="143"/>
      <c r="D13" s="144"/>
      <c r="E13" s="145"/>
      <c r="F13" s="146" t="s">
        <v>22</v>
      </c>
      <c r="G13" s="146"/>
      <c r="H13" s="147"/>
      <c r="I13" s="199"/>
      <c r="J13" s="201"/>
      <c r="K13" s="199"/>
      <c r="L13" s="199"/>
      <c r="M13" s="199"/>
      <c r="N13" s="199"/>
    </row>
    <row r="14" spans="2:14" ht="16.899999999999999" customHeight="1" thickBot="1">
      <c r="B14" s="105" t="s">
        <v>23</v>
      </c>
      <c r="C14" s="106"/>
      <c r="D14" s="106"/>
      <c r="E14" s="107"/>
      <c r="F14" s="148"/>
      <c r="G14" s="149"/>
      <c r="H14" s="150"/>
      <c r="I14" s="199"/>
      <c r="J14" s="199"/>
      <c r="K14" s="199"/>
      <c r="L14" s="199"/>
      <c r="M14" s="199"/>
      <c r="N14" s="199"/>
    </row>
    <row r="15" spans="2:14">
      <c r="B15" s="108"/>
      <c r="C15" s="109"/>
      <c r="D15" s="109"/>
      <c r="E15" s="110"/>
      <c r="F15" s="151" t="s">
        <v>24</v>
      </c>
      <c r="G15" s="152" t="s">
        <v>25</v>
      </c>
      <c r="H15" s="153" t="s">
        <v>26</v>
      </c>
      <c r="I15" s="200"/>
      <c r="J15" s="199"/>
      <c r="K15" s="199"/>
      <c r="L15" s="199"/>
      <c r="M15" s="199"/>
      <c r="N15" s="199"/>
    </row>
    <row r="16" spans="2:14" ht="20.25" customHeight="1" thickBot="1">
      <c r="B16" s="111"/>
      <c r="C16" s="112"/>
      <c r="D16" s="112"/>
      <c r="E16" s="113"/>
      <c r="F16" s="154"/>
      <c r="G16" s="155"/>
      <c r="H16" s="156"/>
      <c r="I16" s="200"/>
      <c r="J16" s="199"/>
      <c r="K16" s="199"/>
      <c r="L16" s="199"/>
      <c r="M16" s="199"/>
      <c r="N16" s="199"/>
    </row>
    <row r="17" spans="2:14" ht="30.75" thickBot="1">
      <c r="B17" s="105" t="str">
        <f>IF(C2="Your Name Here!", "Enter your name in C2 and your very own problem will appear here:)","Compute the final value of an account into which you make a one time deposite of  $"&amp;Random!J19&amp;" and leave the money for "&amp;Random!J20&amp;" years at an APR of "&amp;Random!J21&amp;"% with simple interest. Compute the interest earned.")</f>
        <v>Enter your name in C2 and your very own problem will appear here:)</v>
      </c>
      <c r="C17" s="106"/>
      <c r="D17" s="106"/>
      <c r="E17" s="107"/>
      <c r="F17" s="167"/>
      <c r="G17" s="168" t="s">
        <v>27</v>
      </c>
      <c r="H17" s="157" t="s">
        <v>28</v>
      </c>
      <c r="I17" s="158" t="s">
        <v>29</v>
      </c>
      <c r="J17" s="199"/>
      <c r="K17" s="199"/>
      <c r="L17" s="199"/>
      <c r="M17" s="199"/>
      <c r="N17" s="199"/>
    </row>
    <row r="18" spans="2:14" ht="28.5" customHeight="1" thickBot="1">
      <c r="B18" s="111"/>
      <c r="C18" s="112"/>
      <c r="D18" s="112"/>
      <c r="E18" s="113"/>
      <c r="F18" s="169"/>
      <c r="G18" s="170"/>
      <c r="H18" s="189"/>
      <c r="I18" s="190"/>
      <c r="J18" s="199"/>
      <c r="K18" s="199"/>
      <c r="L18" s="199"/>
      <c r="M18" s="199"/>
      <c r="N18" s="199"/>
    </row>
    <row r="19" spans="2:14">
      <c r="B19" s="114" t="s">
        <v>30</v>
      </c>
      <c r="C19" s="115" t="s">
        <v>31</v>
      </c>
      <c r="D19" s="115" t="s">
        <v>32</v>
      </c>
      <c r="E19" s="115" t="s">
        <v>33</v>
      </c>
      <c r="F19" s="169"/>
      <c r="G19" s="170"/>
      <c r="H19" s="191"/>
      <c r="I19" s="192"/>
      <c r="J19" s="199"/>
      <c r="K19" s="199"/>
      <c r="L19" s="199"/>
      <c r="M19" s="199"/>
      <c r="N19" s="199"/>
    </row>
    <row r="20" spans="2:14" ht="15.75" thickBot="1">
      <c r="B20" s="182"/>
      <c r="C20" s="183"/>
      <c r="D20" s="184"/>
      <c r="E20" s="184"/>
      <c r="F20" s="171"/>
      <c r="G20" s="172"/>
      <c r="H20" s="193"/>
      <c r="I20" s="194"/>
      <c r="J20" s="199"/>
      <c r="K20" s="199"/>
      <c r="L20" s="199"/>
      <c r="M20" s="199"/>
      <c r="N20" s="199"/>
    </row>
    <row r="21" spans="2:14" ht="14.45" customHeight="1" thickBot="1">
      <c r="B21" s="105" t="str">
        <f>IF(C2="Your Name Here!", "Enter your name in C2 and your very own problem will appear here:)","Compute the final value of an account into which you make a one time deposite of  $"&amp;Random!J19&amp;" and leave the money for "&amp;Random!J20&amp;" years at an APR of "&amp;Random!J21&amp;"% with compounded monthly. Compute the interest earned.")</f>
        <v>Enter your name in C2 and your very own problem will appear here:)</v>
      </c>
      <c r="C21" s="106"/>
      <c r="D21" s="106"/>
      <c r="E21" s="163"/>
      <c r="F21" s="173"/>
      <c r="G21" s="168" t="s">
        <v>34</v>
      </c>
      <c r="H21" s="159" t="s">
        <v>28</v>
      </c>
      <c r="I21" s="160" t="s">
        <v>29</v>
      </c>
      <c r="J21" s="202"/>
      <c r="K21" s="203"/>
      <c r="L21" s="199"/>
      <c r="M21" s="199"/>
      <c r="N21" s="199"/>
    </row>
    <row r="22" spans="2:14" ht="36.75" customHeight="1" thickBot="1">
      <c r="B22" s="111"/>
      <c r="C22" s="112"/>
      <c r="D22" s="112"/>
      <c r="E22" s="164"/>
      <c r="F22" s="174"/>
      <c r="G22" s="170"/>
      <c r="H22" s="190"/>
      <c r="I22" s="189"/>
      <c r="J22" s="202"/>
      <c r="K22" s="203"/>
      <c r="L22" s="199"/>
      <c r="M22" s="199"/>
      <c r="N22" s="199"/>
    </row>
    <row r="23" spans="2:14">
      <c r="B23" s="114" t="s">
        <v>30</v>
      </c>
      <c r="C23" s="115" t="s">
        <v>31</v>
      </c>
      <c r="D23" s="115" t="s">
        <v>32</v>
      </c>
      <c r="E23" s="115" t="s">
        <v>33</v>
      </c>
      <c r="F23" s="174"/>
      <c r="G23" s="170"/>
      <c r="H23" s="192"/>
      <c r="I23" s="191"/>
      <c r="J23" s="202"/>
      <c r="K23" s="203"/>
      <c r="L23" s="199"/>
      <c r="M23" s="199"/>
      <c r="N23" s="199"/>
    </row>
    <row r="24" spans="2:14" ht="15.75" thickBot="1">
      <c r="B24" s="182"/>
      <c r="C24" s="183"/>
      <c r="D24" s="184"/>
      <c r="E24" s="184"/>
      <c r="F24" s="175"/>
      <c r="G24" s="172"/>
      <c r="H24" s="194"/>
      <c r="I24" s="193"/>
      <c r="J24" s="202"/>
      <c r="K24" s="203"/>
      <c r="L24" s="199"/>
      <c r="M24" s="199"/>
      <c r="N24" s="199"/>
    </row>
    <row r="25" spans="2:14" ht="14.45" customHeight="1" thickBot="1">
      <c r="B25" s="105" t="str">
        <f>IF(C2="Your Name Here!", "Enter your name in C2 and your very own problem will appear here:)","Compute the final value of an account into which you put  $"&amp;Random!I19&amp;" monthly for "&amp;Random!J20&amp;" years at an APR of "&amp;Random!J21&amp;"% compounded monthly. Compute the total invested and the interest earned.")</f>
        <v>Enter your name in C2 and your very own problem will appear here:)</v>
      </c>
      <c r="C25" s="106"/>
      <c r="D25" s="106"/>
      <c r="E25" s="106"/>
      <c r="F25" s="176"/>
      <c r="G25" s="177" t="s">
        <v>35</v>
      </c>
      <c r="H25" s="161" t="s">
        <v>28</v>
      </c>
      <c r="I25" s="160" t="s">
        <v>36</v>
      </c>
      <c r="J25" s="162" t="s">
        <v>37</v>
      </c>
      <c r="K25" s="203"/>
      <c r="L25" s="199"/>
      <c r="M25" s="199"/>
      <c r="N25" s="199"/>
    </row>
    <row r="26" spans="2:14">
      <c r="B26" s="108"/>
      <c r="C26" s="109"/>
      <c r="D26" s="109"/>
      <c r="E26" s="109"/>
      <c r="F26" s="178"/>
      <c r="G26" s="179"/>
      <c r="H26" s="190"/>
      <c r="I26" s="189"/>
      <c r="J26" s="195"/>
      <c r="K26" s="203"/>
      <c r="L26" s="199"/>
      <c r="M26" s="199"/>
      <c r="N26" s="199"/>
    </row>
    <row r="27" spans="2:14" ht="19.149999999999999" customHeight="1" thickBot="1">
      <c r="B27" s="111"/>
      <c r="C27" s="112"/>
      <c r="D27" s="112"/>
      <c r="E27" s="112"/>
      <c r="F27" s="178"/>
      <c r="G27" s="179"/>
      <c r="H27" s="192"/>
      <c r="I27" s="191"/>
      <c r="J27" s="196"/>
      <c r="K27" s="203"/>
      <c r="L27" s="199"/>
      <c r="M27" s="199"/>
      <c r="N27" s="199"/>
    </row>
    <row r="28" spans="2:14">
      <c r="B28" s="114" t="s">
        <v>30</v>
      </c>
      <c r="C28" s="115" t="s">
        <v>31</v>
      </c>
      <c r="D28" s="115" t="s">
        <v>32</v>
      </c>
      <c r="E28" s="165" t="s">
        <v>33</v>
      </c>
      <c r="F28" s="178"/>
      <c r="G28" s="179"/>
      <c r="H28" s="192"/>
      <c r="I28" s="191"/>
      <c r="J28" s="196"/>
      <c r="K28" s="199"/>
      <c r="L28" s="199"/>
      <c r="M28" s="199"/>
      <c r="N28" s="199"/>
    </row>
    <row r="29" spans="2:14" ht="15" customHeight="1" thickBot="1">
      <c r="B29" s="182"/>
      <c r="C29" s="183"/>
      <c r="D29" s="184"/>
      <c r="E29" s="184"/>
      <c r="F29" s="180"/>
      <c r="G29" s="181"/>
      <c r="H29" s="194"/>
      <c r="I29" s="193"/>
      <c r="J29" s="197"/>
      <c r="K29" s="199"/>
      <c r="L29" s="199"/>
      <c r="M29" s="199"/>
      <c r="N29" s="199"/>
    </row>
    <row r="30" spans="2:14" ht="21.75" customHeight="1" thickBot="1">
      <c r="B30" s="105" t="str">
        <f>IF(C2="Your Name Here!", "Enter your name in C2 and your very own problem will appear here:)","Compute the monthly payment (P) required to reach a future amount (FV) of $"&amp;Solutions!J22&amp;".00 after "&amp;Random!J20&amp;" years at an APR of "&amp;Random!J21&amp;"% compounded monthly. Compute the total invested and the interest earned.")</f>
        <v>Enter your name in C2 and your very own problem will appear here:)</v>
      </c>
      <c r="C30" s="106"/>
      <c r="D30" s="106"/>
      <c r="E30" s="106"/>
      <c r="F30" s="176"/>
      <c r="G30" s="177" t="s">
        <v>95</v>
      </c>
      <c r="H30" s="161" t="s">
        <v>96</v>
      </c>
      <c r="I30" s="160" t="s">
        <v>36</v>
      </c>
      <c r="J30" s="162" t="s">
        <v>37</v>
      </c>
      <c r="K30" s="199"/>
      <c r="L30" s="199"/>
      <c r="M30" s="199"/>
      <c r="N30" s="199"/>
    </row>
    <row r="31" spans="2:14">
      <c r="B31" s="108"/>
      <c r="C31" s="109"/>
      <c r="D31" s="109"/>
      <c r="E31" s="109"/>
      <c r="F31" s="178"/>
      <c r="G31" s="179"/>
      <c r="H31" s="190"/>
      <c r="I31" s="189"/>
      <c r="J31" s="195"/>
      <c r="K31" s="199"/>
      <c r="L31" s="199"/>
      <c r="M31" s="199"/>
      <c r="N31" s="199"/>
    </row>
    <row r="32" spans="2:14" ht="15.75" thickBot="1">
      <c r="B32" s="111"/>
      <c r="C32" s="112"/>
      <c r="D32" s="112"/>
      <c r="E32" s="112"/>
      <c r="F32" s="178"/>
      <c r="G32" s="179"/>
      <c r="H32" s="192"/>
      <c r="I32" s="191"/>
      <c r="J32" s="196"/>
      <c r="K32" s="199"/>
      <c r="L32" s="199"/>
      <c r="M32" s="199"/>
      <c r="N32" s="199"/>
    </row>
    <row r="33" spans="2:14">
      <c r="B33" s="114" t="s">
        <v>93</v>
      </c>
      <c r="C33" s="115" t="s">
        <v>31</v>
      </c>
      <c r="D33" s="115" t="s">
        <v>32</v>
      </c>
      <c r="E33" s="166" t="s">
        <v>33</v>
      </c>
      <c r="F33" s="178"/>
      <c r="G33" s="179"/>
      <c r="H33" s="192"/>
      <c r="I33" s="191"/>
      <c r="J33" s="196"/>
      <c r="K33" s="199"/>
      <c r="L33" s="199"/>
      <c r="M33" s="199"/>
      <c r="N33" s="199"/>
    </row>
    <row r="34" spans="2:14" ht="15.75" thickBot="1">
      <c r="B34" s="185"/>
      <c r="C34" s="186"/>
      <c r="D34" s="187"/>
      <c r="E34" s="188"/>
      <c r="F34" s="180"/>
      <c r="G34" s="181"/>
      <c r="H34" s="194"/>
      <c r="I34" s="193"/>
      <c r="J34" s="197"/>
      <c r="K34" s="199"/>
      <c r="L34" s="199"/>
      <c r="M34" s="199"/>
      <c r="N34" s="199"/>
    </row>
    <row r="35" spans="2:14">
      <c r="B35" s="204"/>
      <c r="C35" s="204"/>
      <c r="D35" s="204"/>
      <c r="E35" s="204"/>
      <c r="F35" s="199"/>
      <c r="G35" s="199"/>
      <c r="H35" s="205"/>
      <c r="I35" s="198"/>
      <c r="J35" s="199"/>
      <c r="K35" s="199"/>
      <c r="L35" s="199"/>
      <c r="M35" s="199"/>
      <c r="N35" s="199"/>
    </row>
    <row r="36" spans="2:14">
      <c r="B36" s="204"/>
      <c r="C36" s="204"/>
      <c r="D36" s="204"/>
      <c r="E36" s="204"/>
      <c r="F36" s="199"/>
      <c r="G36" s="199"/>
      <c r="H36" s="205"/>
      <c r="I36" s="198"/>
      <c r="J36" s="199"/>
      <c r="K36" s="199"/>
      <c r="L36" s="199"/>
      <c r="M36" s="199"/>
      <c r="N36" s="199"/>
    </row>
    <row r="37" spans="2:14">
      <c r="B37" s="204"/>
      <c r="C37" s="204"/>
      <c r="D37" s="204"/>
      <c r="E37" s="204"/>
      <c r="F37" s="199"/>
      <c r="G37" s="199"/>
      <c r="H37" s="205"/>
      <c r="I37" s="198"/>
      <c r="J37" s="199"/>
      <c r="K37" s="199"/>
      <c r="L37" s="199"/>
      <c r="M37" s="199"/>
      <c r="N37" s="199"/>
    </row>
    <row r="38" spans="2:14">
      <c r="B38" s="204"/>
      <c r="C38" s="204"/>
      <c r="D38" s="204"/>
      <c r="E38" s="204"/>
      <c r="F38" s="199"/>
      <c r="G38" s="199"/>
      <c r="H38" s="205"/>
      <c r="I38" s="198"/>
      <c r="J38" s="199"/>
      <c r="K38" s="199"/>
      <c r="L38" s="199"/>
      <c r="M38" s="199"/>
      <c r="N38" s="199"/>
    </row>
    <row r="39" spans="2:14">
      <c r="B39" s="204"/>
      <c r="C39" s="204"/>
      <c r="D39" s="204"/>
      <c r="E39" s="204"/>
      <c r="F39" s="199"/>
      <c r="G39" s="199"/>
      <c r="H39" s="205"/>
      <c r="I39" s="198"/>
      <c r="J39" s="199"/>
      <c r="K39" s="199"/>
      <c r="L39" s="199"/>
      <c r="M39" s="199"/>
      <c r="N39" s="199"/>
    </row>
    <row r="40" spans="2:14">
      <c r="B40" s="204"/>
      <c r="C40" s="204"/>
      <c r="D40" s="204"/>
      <c r="E40" s="204"/>
      <c r="F40" s="199"/>
      <c r="G40" s="199"/>
      <c r="H40" s="205"/>
      <c r="I40" s="198"/>
      <c r="J40" s="199"/>
      <c r="K40" s="199"/>
      <c r="L40" s="199"/>
      <c r="M40" s="199"/>
      <c r="N40" s="199"/>
    </row>
  </sheetData>
  <sheetProtection algorithmName="SHA-512" hashValue="uYzZ8KWe5ZW9gw84wC+RZzlpUmAszxJhbW50v7xPYTvK1fevIugog4NGkRCHl7mWOnJIvQAb2g08Rr3gejX/Mw==" saltValue="S9fl0eqd6NJBm0kxssfgdg==" spinCount="100000" sheet="1" scenarios="1" formatCells="0" formatColumns="0" formatRows="0"/>
  <mergeCells count="37">
    <mergeCell ref="J31:J34"/>
    <mergeCell ref="F10:G12"/>
    <mergeCell ref="B30:E32"/>
    <mergeCell ref="F30:F34"/>
    <mergeCell ref="G30:G34"/>
    <mergeCell ref="H31:H34"/>
    <mergeCell ref="I31:I34"/>
    <mergeCell ref="B25:E27"/>
    <mergeCell ref="I15:I16"/>
    <mergeCell ref="B21:E22"/>
    <mergeCell ref="B17:E18"/>
    <mergeCell ref="G25:G29"/>
    <mergeCell ref="H26:H29"/>
    <mergeCell ref="I26:I29"/>
    <mergeCell ref="F17:F20"/>
    <mergeCell ref="G17:G20"/>
    <mergeCell ref="J26:J29"/>
    <mergeCell ref="H22:H24"/>
    <mergeCell ref="I22:I24"/>
    <mergeCell ref="D2:E2"/>
    <mergeCell ref="H15:H16"/>
    <mergeCell ref="F15:F16"/>
    <mergeCell ref="G15:G16"/>
    <mergeCell ref="F5:G5"/>
    <mergeCell ref="F6:G6"/>
    <mergeCell ref="F7:G7"/>
    <mergeCell ref="F8:G8"/>
    <mergeCell ref="C12:E13"/>
    <mergeCell ref="B5:C5"/>
    <mergeCell ref="F3:G3"/>
    <mergeCell ref="B14:E16"/>
    <mergeCell ref="F13:H14"/>
    <mergeCell ref="F25:F29"/>
    <mergeCell ref="F21:F24"/>
    <mergeCell ref="G21:G24"/>
    <mergeCell ref="H18:H20"/>
    <mergeCell ref="I18:I20"/>
  </mergeCells>
  <conditionalFormatting sqref="H18:I20 H22:I24 H26:J29">
    <cfRule type="expression" dxfId="5" priority="10" stopIfTrue="1">
      <formula>NOT(OR(_xlfn.ISFORMULA(H18),ISBLANK(H18)))</formula>
    </cfRule>
  </conditionalFormatting>
  <conditionalFormatting sqref="H31:J34">
    <cfRule type="expression" dxfId="4" priority="8" stopIfTrue="1">
      <formula>NOT(OR(_xlfn.ISFORMULA(H31),ISBLANK(H31)))</formula>
    </cfRule>
  </conditionalFormatting>
  <hyperlinks>
    <hyperlink ref="F3:G3" r:id="rId1" display="Video for this template" xr:uid="{3812A229-75B4-4FBA-B122-7B4D5006D561}"/>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1" id="{C037E424-136E-4016-8DC6-575577F36A26}">
            <xm:f>AND(NOT(ISBLANK(H18)),ABS(H18-Solutions!H18)&lt;0.01)</xm:f>
            <x14:dxf>
              <font>
                <b/>
                <i val="0"/>
                <color rgb="FF00B050"/>
              </font>
              <fill>
                <patternFill>
                  <bgColor theme="7" tint="0.59996337778862885"/>
                </patternFill>
              </fill>
            </x14:dxf>
          </x14:cfRule>
          <xm:sqref>H18:I20 H22:I24 H26:J29 H31:J34</xm:sqref>
        </x14:conditionalFormatting>
        <x14:conditionalFormatting xmlns:xm="http://schemas.microsoft.com/office/excel/2006/main">
          <x14:cfRule type="expression" priority="7" id="{3A16D2FA-99A3-4855-AC27-6157B9A965C9}">
            <xm:f>ABS(B20-Solutions!B20)&lt;0.0001</xm:f>
            <x14:dxf>
              <font>
                <b/>
                <i val="0"/>
                <color rgb="FF00B050"/>
              </font>
            </x14:dxf>
          </x14:cfRule>
          <xm:sqref>B20:E20 B24:E24 B29:E29 B34:E34</xm:sqref>
        </x14:conditionalFormatting>
        <x14:conditionalFormatting xmlns:xm="http://schemas.microsoft.com/office/excel/2006/main">
          <x14:cfRule type="expression" priority="3" id="{FD3A6CA9-4031-40B5-8534-947DBE062FE5}">
            <xm:f>B24=Solutions!B24</xm:f>
            <x14:dxf>
              <font>
                <b/>
                <i val="0"/>
                <color rgb="FF00B050"/>
              </font>
            </x14:dxf>
          </x14:cfRule>
          <xm:sqref>B24</xm:sqref>
        </x14:conditionalFormatting>
        <x14:conditionalFormatting xmlns:xm="http://schemas.microsoft.com/office/excel/2006/main">
          <x14:cfRule type="expression" priority="2" id="{24FD5330-8F3A-463B-A617-11B74E63BDC1}">
            <xm:f>B29=Solutions!B29</xm:f>
            <x14:dxf>
              <font>
                <b/>
                <i val="0"/>
                <color rgb="FF00B050"/>
              </font>
            </x14:dxf>
          </x14:cfRule>
          <xm:sqref>B29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AA56-18AC-4DC7-BC45-323D5E38D83F}">
  <dimension ref="A1:W55"/>
  <sheetViews>
    <sheetView workbookViewId="0">
      <selection activeCell="I19" sqref="I19"/>
    </sheetView>
  </sheetViews>
  <sheetFormatPr defaultRowHeight="15"/>
  <cols>
    <col min="5" max="6" width="11" bestFit="1" customWidth="1"/>
    <col min="8" max="8" width="11.5703125" bestFit="1" customWidth="1"/>
    <col min="9" max="10" width="10" bestFit="1" customWidth="1"/>
  </cols>
  <sheetData>
    <row r="1" spans="1:23">
      <c r="H1">
        <v>1</v>
      </c>
      <c r="I1">
        <v>2</v>
      </c>
      <c r="J1">
        <v>3</v>
      </c>
      <c r="K1">
        <v>4</v>
      </c>
      <c r="L1">
        <v>5</v>
      </c>
      <c r="M1">
        <v>6</v>
      </c>
      <c r="N1">
        <v>7</v>
      </c>
      <c r="O1">
        <v>8</v>
      </c>
      <c r="P1">
        <v>9</v>
      </c>
      <c r="Q1">
        <v>10</v>
      </c>
      <c r="R1">
        <v>11</v>
      </c>
      <c r="S1">
        <v>12</v>
      </c>
      <c r="T1">
        <v>13</v>
      </c>
      <c r="U1">
        <v>14</v>
      </c>
      <c r="V1">
        <v>15</v>
      </c>
      <c r="W1">
        <v>16</v>
      </c>
    </row>
    <row r="2" spans="1:23">
      <c r="G2">
        <v>1</v>
      </c>
      <c r="H2">
        <v>2</v>
      </c>
      <c r="I2">
        <v>3</v>
      </c>
      <c r="J2">
        <v>5</v>
      </c>
      <c r="K2">
        <v>7</v>
      </c>
      <c r="L2">
        <v>11</v>
      </c>
      <c r="M2">
        <v>13</v>
      </c>
      <c r="N2">
        <v>17</v>
      </c>
      <c r="O2">
        <v>19</v>
      </c>
      <c r="P2">
        <v>23</v>
      </c>
      <c r="Q2">
        <v>29</v>
      </c>
      <c r="R2">
        <v>947</v>
      </c>
      <c r="S2">
        <v>953</v>
      </c>
      <c r="T2">
        <v>967</v>
      </c>
      <c r="U2">
        <v>971</v>
      </c>
      <c r="V2">
        <v>977</v>
      </c>
      <c r="W2">
        <v>983</v>
      </c>
    </row>
    <row r="3" spans="1:23">
      <c r="G3">
        <v>2</v>
      </c>
      <c r="H3">
        <v>31</v>
      </c>
      <c r="I3">
        <v>37</v>
      </c>
      <c r="J3">
        <v>41</v>
      </c>
      <c r="K3">
        <v>43</v>
      </c>
      <c r="L3">
        <v>47</v>
      </c>
      <c r="M3">
        <v>53</v>
      </c>
      <c r="N3">
        <v>59</v>
      </c>
      <c r="O3">
        <v>61</v>
      </c>
      <c r="P3">
        <v>67</v>
      </c>
      <c r="Q3">
        <v>71</v>
      </c>
      <c r="R3">
        <v>991</v>
      </c>
      <c r="S3">
        <v>997</v>
      </c>
      <c r="T3">
        <v>1009</v>
      </c>
      <c r="U3">
        <v>1013</v>
      </c>
      <c r="V3">
        <v>1019</v>
      </c>
      <c r="W3">
        <v>1021</v>
      </c>
    </row>
    <row r="4" spans="1:23">
      <c r="G4">
        <v>3</v>
      </c>
      <c r="H4">
        <v>73</v>
      </c>
      <c r="I4">
        <v>79</v>
      </c>
      <c r="J4">
        <v>83</v>
      </c>
      <c r="K4">
        <v>89</v>
      </c>
      <c r="L4">
        <v>97</v>
      </c>
      <c r="M4">
        <v>101</v>
      </c>
      <c r="N4">
        <v>103</v>
      </c>
      <c r="O4">
        <v>107</v>
      </c>
      <c r="P4">
        <v>109</v>
      </c>
      <c r="Q4">
        <v>113</v>
      </c>
      <c r="R4">
        <v>1031</v>
      </c>
      <c r="S4">
        <v>1033</v>
      </c>
      <c r="T4">
        <v>1039</v>
      </c>
      <c r="U4">
        <v>1049</v>
      </c>
      <c r="V4">
        <v>1051</v>
      </c>
      <c r="W4">
        <v>1061</v>
      </c>
    </row>
    <row r="5" spans="1:23">
      <c r="G5">
        <v>4</v>
      </c>
      <c r="H5">
        <v>127</v>
      </c>
      <c r="I5">
        <v>131</v>
      </c>
      <c r="J5">
        <v>137</v>
      </c>
      <c r="K5">
        <v>139</v>
      </c>
      <c r="L5">
        <v>149</v>
      </c>
      <c r="M5">
        <v>151</v>
      </c>
      <c r="N5">
        <v>157</v>
      </c>
      <c r="O5">
        <v>163</v>
      </c>
      <c r="P5">
        <v>167</v>
      </c>
      <c r="Q5">
        <v>173</v>
      </c>
      <c r="R5">
        <v>1993</v>
      </c>
      <c r="S5">
        <v>1997</v>
      </c>
      <c r="T5">
        <v>1999</v>
      </c>
      <c r="U5">
        <v>2003</v>
      </c>
      <c r="V5">
        <v>2011</v>
      </c>
      <c r="W5">
        <v>2017</v>
      </c>
    </row>
    <row r="6" spans="1:23">
      <c r="A6">
        <v>1</v>
      </c>
      <c r="B6">
        <f>CODE(MID(Financial!C$2,A6,1))</f>
        <v>89</v>
      </c>
      <c r="C6">
        <f>MOD(B6,16)</f>
        <v>9</v>
      </c>
      <c r="D6">
        <f>MOD((B6-C6)/16,16)</f>
        <v>5</v>
      </c>
      <c r="E6">
        <f ca="1">INDIRECT("R"&amp;(C6+1)&amp;"C"&amp;(D6+7),0)</f>
        <v>439</v>
      </c>
      <c r="G6">
        <v>5</v>
      </c>
      <c r="H6">
        <v>179</v>
      </c>
      <c r="I6">
        <v>181</v>
      </c>
      <c r="J6">
        <v>191</v>
      </c>
      <c r="K6">
        <v>193</v>
      </c>
      <c r="L6">
        <v>197</v>
      </c>
      <c r="M6">
        <v>199</v>
      </c>
      <c r="N6">
        <v>211</v>
      </c>
      <c r="O6">
        <v>223</v>
      </c>
      <c r="P6">
        <v>227</v>
      </c>
      <c r="Q6">
        <v>229</v>
      </c>
      <c r="R6">
        <v>2063</v>
      </c>
      <c r="S6">
        <v>2069</v>
      </c>
      <c r="T6">
        <v>2081</v>
      </c>
      <c r="U6">
        <v>2083</v>
      </c>
      <c r="V6">
        <v>2087</v>
      </c>
      <c r="W6">
        <v>2089</v>
      </c>
    </row>
    <row r="7" spans="1:23">
      <c r="A7">
        <v>2</v>
      </c>
      <c r="B7">
        <f>CODE(MID(Financial!C$2,A7,1))</f>
        <v>111</v>
      </c>
      <c r="C7">
        <f t="shared" ref="C7:C10" si="0">MOD(B7,16)</f>
        <v>15</v>
      </c>
      <c r="D7">
        <f t="shared" ref="D7:D10" si="1">MOD((B7-C7)/16,16)</f>
        <v>6</v>
      </c>
      <c r="E7">
        <f t="shared" ref="E7:E10" ca="1" si="2">INDIRECT("R"&amp;(C7+1)&amp;"C"&amp;(D7+7),0)</f>
        <v>839</v>
      </c>
      <c r="G7">
        <v>6</v>
      </c>
      <c r="H7">
        <v>233</v>
      </c>
      <c r="I7">
        <v>239</v>
      </c>
      <c r="J7">
        <v>241</v>
      </c>
      <c r="K7">
        <v>251</v>
      </c>
      <c r="L7">
        <v>257</v>
      </c>
      <c r="M7">
        <v>263</v>
      </c>
      <c r="N7">
        <v>269</v>
      </c>
      <c r="O7">
        <v>271</v>
      </c>
      <c r="P7">
        <v>277</v>
      </c>
      <c r="Q7">
        <v>281</v>
      </c>
      <c r="R7">
        <v>2131</v>
      </c>
      <c r="S7">
        <v>2137</v>
      </c>
      <c r="T7">
        <v>2141</v>
      </c>
      <c r="U7">
        <v>2143</v>
      </c>
      <c r="V7">
        <v>2153</v>
      </c>
      <c r="W7">
        <v>2161</v>
      </c>
    </row>
    <row r="8" spans="1:23">
      <c r="A8">
        <v>3</v>
      </c>
      <c r="B8">
        <f>CODE(MID(Financial!C$2,A8,1))</f>
        <v>117</v>
      </c>
      <c r="C8">
        <f t="shared" si="0"/>
        <v>5</v>
      </c>
      <c r="D8">
        <f t="shared" si="1"/>
        <v>7</v>
      </c>
      <c r="E8">
        <f t="shared" ca="1" si="2"/>
        <v>211</v>
      </c>
      <c r="G8">
        <v>7</v>
      </c>
      <c r="H8">
        <v>283</v>
      </c>
      <c r="I8">
        <v>293</v>
      </c>
      <c r="J8">
        <v>307</v>
      </c>
      <c r="K8">
        <v>311</v>
      </c>
      <c r="L8">
        <v>313</v>
      </c>
      <c r="M8">
        <v>317</v>
      </c>
      <c r="N8">
        <v>331</v>
      </c>
      <c r="O8">
        <v>337</v>
      </c>
      <c r="P8">
        <v>347</v>
      </c>
      <c r="Q8">
        <v>349</v>
      </c>
      <c r="R8">
        <v>2221</v>
      </c>
      <c r="S8">
        <v>2237</v>
      </c>
      <c r="T8">
        <v>2239</v>
      </c>
      <c r="U8">
        <v>2243</v>
      </c>
      <c r="V8">
        <v>2251</v>
      </c>
      <c r="W8">
        <v>2267</v>
      </c>
    </row>
    <row r="9" spans="1:23">
      <c r="A9">
        <v>4</v>
      </c>
      <c r="B9">
        <f>CODE(MID(Financial!C$2,A9,1))</f>
        <v>114</v>
      </c>
      <c r="C9">
        <f t="shared" si="0"/>
        <v>2</v>
      </c>
      <c r="D9">
        <f t="shared" si="1"/>
        <v>7</v>
      </c>
      <c r="E9">
        <f t="shared" ca="1" si="2"/>
        <v>59</v>
      </c>
      <c r="G9">
        <v>8</v>
      </c>
      <c r="H9">
        <v>353</v>
      </c>
      <c r="I9">
        <v>359</v>
      </c>
      <c r="J9">
        <v>367</v>
      </c>
      <c r="K9">
        <v>373</v>
      </c>
      <c r="L9">
        <v>379</v>
      </c>
      <c r="M9">
        <v>383</v>
      </c>
      <c r="N9">
        <v>389</v>
      </c>
      <c r="O9">
        <v>397</v>
      </c>
      <c r="P9">
        <v>401</v>
      </c>
      <c r="Q9">
        <v>409</v>
      </c>
      <c r="R9">
        <v>2293</v>
      </c>
      <c r="S9">
        <v>2297</v>
      </c>
      <c r="T9">
        <v>2309</v>
      </c>
      <c r="U9">
        <v>2311</v>
      </c>
      <c r="V9">
        <v>2333</v>
      </c>
      <c r="W9">
        <v>2339</v>
      </c>
    </row>
    <row r="10" spans="1:23">
      <c r="A10">
        <v>5</v>
      </c>
      <c r="B10">
        <f>CODE(MID(Financial!C$2,A10,1))</f>
        <v>32</v>
      </c>
      <c r="C10">
        <f t="shared" si="0"/>
        <v>0</v>
      </c>
      <c r="D10">
        <f t="shared" si="1"/>
        <v>2</v>
      </c>
      <c r="E10">
        <f t="shared" ca="1" si="2"/>
        <v>2</v>
      </c>
      <c r="G10">
        <v>9</v>
      </c>
      <c r="H10">
        <v>419</v>
      </c>
      <c r="I10">
        <v>421</v>
      </c>
      <c r="J10">
        <v>431</v>
      </c>
      <c r="K10">
        <v>433</v>
      </c>
      <c r="L10">
        <v>439</v>
      </c>
      <c r="M10">
        <v>443</v>
      </c>
      <c r="N10">
        <v>449</v>
      </c>
      <c r="O10">
        <v>457</v>
      </c>
      <c r="P10">
        <v>461</v>
      </c>
      <c r="Q10">
        <v>463</v>
      </c>
      <c r="R10">
        <v>2371</v>
      </c>
      <c r="S10">
        <v>2377</v>
      </c>
      <c r="T10">
        <v>2381</v>
      </c>
      <c r="U10">
        <v>2383</v>
      </c>
      <c r="V10">
        <v>2389</v>
      </c>
      <c r="W10">
        <v>2393</v>
      </c>
    </row>
    <row r="11" spans="1:23">
      <c r="A11" t="s">
        <v>38</v>
      </c>
      <c r="B11">
        <f ca="1">MOD(PRODUCT(E6:E10),F13)</f>
        <v>3778</v>
      </c>
      <c r="F11">
        <v>1103515245</v>
      </c>
      <c r="G11">
        <v>10</v>
      </c>
      <c r="H11">
        <v>467</v>
      </c>
      <c r="I11">
        <v>479</v>
      </c>
      <c r="J11">
        <v>487</v>
      </c>
      <c r="K11">
        <v>491</v>
      </c>
      <c r="L11">
        <v>499</v>
      </c>
      <c r="M11">
        <v>503</v>
      </c>
      <c r="N11">
        <v>509</v>
      </c>
      <c r="O11">
        <v>521</v>
      </c>
      <c r="P11">
        <v>523</v>
      </c>
      <c r="Q11">
        <v>541</v>
      </c>
      <c r="R11">
        <v>2437</v>
      </c>
      <c r="S11">
        <v>2441</v>
      </c>
      <c r="T11">
        <v>2447</v>
      </c>
      <c r="U11">
        <v>2459</v>
      </c>
      <c r="V11">
        <v>2467</v>
      </c>
      <c r="W11">
        <v>2473</v>
      </c>
    </row>
    <row r="12" spans="1:23">
      <c r="A12" t="s">
        <v>39</v>
      </c>
      <c r="B12">
        <f ca="1">MOD(B11*F11+F12,F13)</f>
        <v>5331</v>
      </c>
      <c r="C12">
        <f ca="1">MOD(B12,2)</f>
        <v>1</v>
      </c>
      <c r="D12">
        <f ca="1">B12/F$13</f>
        <v>0.162689208984375</v>
      </c>
      <c r="E12">
        <f ca="1">IF(D12&lt;0.25,0,IF(D12&lt;0.5,1,IF(D12&lt;0.75,3,4)))</f>
        <v>0</v>
      </c>
      <c r="F12">
        <v>12345</v>
      </c>
      <c r="G12">
        <v>11</v>
      </c>
      <c r="H12">
        <v>547</v>
      </c>
      <c r="I12">
        <v>557</v>
      </c>
      <c r="J12">
        <v>563</v>
      </c>
      <c r="K12">
        <v>569</v>
      </c>
      <c r="L12">
        <v>571</v>
      </c>
      <c r="M12">
        <v>577</v>
      </c>
      <c r="N12">
        <v>587</v>
      </c>
      <c r="O12">
        <v>593</v>
      </c>
      <c r="P12">
        <v>599</v>
      </c>
      <c r="Q12">
        <v>601</v>
      </c>
      <c r="R12">
        <v>2539</v>
      </c>
      <c r="S12">
        <v>2543</v>
      </c>
      <c r="T12">
        <v>2549</v>
      </c>
      <c r="U12">
        <v>2551</v>
      </c>
      <c r="V12">
        <v>2557</v>
      </c>
      <c r="W12">
        <v>2579</v>
      </c>
    </row>
    <row r="13" spans="1:23">
      <c r="A13" t="s">
        <v>40</v>
      </c>
      <c r="B13" s="16">
        <f t="shared" ref="B13:B33" ca="1" si="3">MOD(B12*F$11+F$12,F$13)</f>
        <v>22544</v>
      </c>
      <c r="C13">
        <f t="shared" ref="C13:C33" ca="1" si="4">IF(D13&lt;0.5,0,1)</f>
        <v>1</v>
      </c>
      <c r="D13">
        <f t="shared" ref="D13:D33" ca="1" si="5">B13/F$13</f>
        <v>0.68798828125</v>
      </c>
      <c r="E13">
        <f t="shared" ref="E13:E33" ca="1" si="6">IF(D13&lt;0.25,0,IF(D13&lt;0.5,1,IF(D13&lt;0.75,3,4)))</f>
        <v>3</v>
      </c>
      <c r="F13">
        <v>32768</v>
      </c>
      <c r="G13">
        <v>12</v>
      </c>
      <c r="H13">
        <v>607</v>
      </c>
      <c r="I13">
        <v>613</v>
      </c>
      <c r="J13">
        <v>617</v>
      </c>
      <c r="K13">
        <v>619</v>
      </c>
      <c r="L13">
        <v>631</v>
      </c>
      <c r="M13">
        <v>641</v>
      </c>
      <c r="N13">
        <v>643</v>
      </c>
      <c r="O13">
        <v>647</v>
      </c>
      <c r="P13">
        <v>653</v>
      </c>
      <c r="Q13">
        <v>659</v>
      </c>
      <c r="R13">
        <v>2621</v>
      </c>
      <c r="S13">
        <v>2633</v>
      </c>
      <c r="T13">
        <v>2647</v>
      </c>
      <c r="U13">
        <v>2657</v>
      </c>
      <c r="V13">
        <v>2659</v>
      </c>
      <c r="W13">
        <v>2663</v>
      </c>
    </row>
    <row r="14" spans="1:23">
      <c r="A14" t="s">
        <v>41</v>
      </c>
      <c r="B14" s="16">
        <f t="shared" ca="1" si="3"/>
        <v>3849</v>
      </c>
      <c r="C14">
        <f t="shared" ca="1" si="4"/>
        <v>0</v>
      </c>
      <c r="D14">
        <f t="shared" ca="1" si="5"/>
        <v>0.117462158203125</v>
      </c>
      <c r="E14">
        <f t="shared" ca="1" si="6"/>
        <v>0</v>
      </c>
      <c r="G14">
        <v>13</v>
      </c>
      <c r="H14">
        <v>661</v>
      </c>
      <c r="I14">
        <v>673</v>
      </c>
      <c r="J14">
        <v>677</v>
      </c>
      <c r="K14">
        <v>683</v>
      </c>
      <c r="L14">
        <v>691</v>
      </c>
      <c r="M14">
        <v>701</v>
      </c>
      <c r="N14">
        <v>709</v>
      </c>
      <c r="O14">
        <v>719</v>
      </c>
      <c r="P14">
        <v>727</v>
      </c>
      <c r="Q14">
        <v>733</v>
      </c>
      <c r="R14">
        <v>2689</v>
      </c>
      <c r="S14">
        <v>2693</v>
      </c>
      <c r="T14">
        <v>2699</v>
      </c>
      <c r="U14">
        <v>2707</v>
      </c>
      <c r="V14">
        <v>2711</v>
      </c>
      <c r="W14">
        <v>2713</v>
      </c>
    </row>
    <row r="15" spans="1:23">
      <c r="A15" t="s">
        <v>42</v>
      </c>
      <c r="B15" s="16">
        <f t="shared" ca="1" si="3"/>
        <v>21774</v>
      </c>
      <c r="C15">
        <f t="shared" ca="1" si="4"/>
        <v>1</v>
      </c>
      <c r="D15">
        <f t="shared" ca="1" si="5"/>
        <v>0.66448974609375</v>
      </c>
      <c r="E15">
        <f t="shared" ca="1" si="6"/>
        <v>3</v>
      </c>
      <c r="G15">
        <v>14</v>
      </c>
      <c r="H15">
        <v>739</v>
      </c>
      <c r="I15">
        <v>743</v>
      </c>
      <c r="J15">
        <v>751</v>
      </c>
      <c r="K15">
        <v>757</v>
      </c>
      <c r="L15">
        <v>761</v>
      </c>
      <c r="M15">
        <v>769</v>
      </c>
      <c r="N15">
        <v>773</v>
      </c>
      <c r="O15">
        <v>787</v>
      </c>
      <c r="P15">
        <v>797</v>
      </c>
      <c r="Q15">
        <v>809</v>
      </c>
      <c r="R15">
        <v>2749</v>
      </c>
      <c r="S15">
        <v>2753</v>
      </c>
      <c r="T15">
        <v>2767</v>
      </c>
      <c r="U15">
        <v>2777</v>
      </c>
      <c r="V15">
        <v>2789</v>
      </c>
      <c r="W15">
        <v>2791</v>
      </c>
    </row>
    <row r="16" spans="1:23">
      <c r="A16" t="s">
        <v>43</v>
      </c>
      <c r="B16" s="16">
        <f t="shared" ca="1" si="3"/>
        <v>11055</v>
      </c>
      <c r="C16">
        <f t="shared" ca="1" si="4"/>
        <v>0</v>
      </c>
      <c r="D16">
        <f t="shared" ca="1" si="5"/>
        <v>0.337371826171875</v>
      </c>
      <c r="E16">
        <f t="shared" ca="1" si="6"/>
        <v>1</v>
      </c>
      <c r="G16">
        <v>15</v>
      </c>
      <c r="H16">
        <v>811</v>
      </c>
      <c r="I16">
        <v>821</v>
      </c>
      <c r="J16">
        <v>823</v>
      </c>
      <c r="K16">
        <v>827</v>
      </c>
      <c r="L16">
        <v>829</v>
      </c>
      <c r="M16">
        <v>839</v>
      </c>
      <c r="N16">
        <v>853</v>
      </c>
      <c r="O16">
        <v>857</v>
      </c>
      <c r="P16">
        <v>859</v>
      </c>
      <c r="Q16">
        <v>863</v>
      </c>
      <c r="R16">
        <v>2833</v>
      </c>
      <c r="S16">
        <v>2837</v>
      </c>
      <c r="T16">
        <v>2843</v>
      </c>
      <c r="U16">
        <v>2851</v>
      </c>
      <c r="V16">
        <v>2857</v>
      </c>
      <c r="W16">
        <v>2861</v>
      </c>
    </row>
    <row r="17" spans="1:23">
      <c r="A17" t="s">
        <v>44</v>
      </c>
      <c r="B17" s="16">
        <f t="shared" ca="1" si="3"/>
        <v>25916</v>
      </c>
      <c r="C17">
        <f t="shared" ca="1" si="4"/>
        <v>1</v>
      </c>
      <c r="D17">
        <f t="shared" ca="1" si="5"/>
        <v>0.7908935546875</v>
      </c>
      <c r="E17">
        <f t="shared" ca="1" si="6"/>
        <v>4</v>
      </c>
      <c r="G17">
        <v>16</v>
      </c>
      <c r="H17">
        <v>877</v>
      </c>
      <c r="I17">
        <v>881</v>
      </c>
      <c r="J17">
        <v>883</v>
      </c>
      <c r="K17">
        <v>887</v>
      </c>
      <c r="L17">
        <v>907</v>
      </c>
      <c r="M17">
        <v>911</v>
      </c>
      <c r="N17">
        <v>919</v>
      </c>
      <c r="O17">
        <v>929</v>
      </c>
      <c r="P17">
        <v>937</v>
      </c>
      <c r="Q17">
        <v>941</v>
      </c>
      <c r="R17">
        <v>2909</v>
      </c>
      <c r="S17">
        <v>2917</v>
      </c>
      <c r="T17">
        <v>2927</v>
      </c>
      <c r="U17">
        <v>2939</v>
      </c>
      <c r="V17">
        <v>2953</v>
      </c>
      <c r="W17">
        <v>2957</v>
      </c>
    </row>
    <row r="18" spans="1:23">
      <c r="A18" t="s">
        <v>45</v>
      </c>
      <c r="B18" s="16">
        <f t="shared" ca="1" si="3"/>
        <v>4805</v>
      </c>
      <c r="C18">
        <f t="shared" ca="1" si="4"/>
        <v>0</v>
      </c>
      <c r="D18">
        <f t="shared" ca="1" si="5"/>
        <v>0.146636962890625</v>
      </c>
      <c r="E18">
        <f t="shared" ca="1" si="6"/>
        <v>0</v>
      </c>
    </row>
    <row r="19" spans="1:23">
      <c r="A19" t="s">
        <v>46</v>
      </c>
      <c r="B19" s="16">
        <f t="shared" ca="1" si="3"/>
        <v>13338</v>
      </c>
      <c r="C19">
        <f t="shared" ca="1" si="4"/>
        <v>0</v>
      </c>
      <c r="D19">
        <f t="shared" ca="1" si="5"/>
        <v>0.40704345703125</v>
      </c>
      <c r="E19">
        <f t="shared" ca="1" si="6"/>
        <v>1</v>
      </c>
      <c r="H19">
        <f ca="1">2000+SUM(C12:C26)*25</f>
        <v>2200</v>
      </c>
      <c r="I19" s="17">
        <f ca="1">ROUND(J19/(J20*12),2)</f>
        <v>54.43</v>
      </c>
      <c r="J19">
        <f ca="1">5000+SUM(C20:C40)*25</f>
        <v>5225</v>
      </c>
    </row>
    <row r="20" spans="1:23">
      <c r="A20" t="s">
        <v>47</v>
      </c>
      <c r="B20" s="16">
        <f t="shared" ca="1" si="3"/>
        <v>19275</v>
      </c>
      <c r="C20">
        <f t="shared" ca="1" si="4"/>
        <v>1</v>
      </c>
      <c r="D20">
        <f t="shared" ca="1" si="5"/>
        <v>0.588226318359375</v>
      </c>
      <c r="E20">
        <f t="shared" ca="1" si="6"/>
        <v>3</v>
      </c>
      <c r="H20">
        <f ca="1">2+SUM(C12:C15)</f>
        <v>5</v>
      </c>
      <c r="I20">
        <f ca="1">2+SUM(C20:C30)</f>
        <v>9</v>
      </c>
      <c r="J20">
        <f ca="1">2+SUM(C40:C50)</f>
        <v>8</v>
      </c>
    </row>
    <row r="21" spans="1:23">
      <c r="A21" t="s">
        <v>48</v>
      </c>
      <c r="B21" s="16">
        <f t="shared" ca="1" si="3"/>
        <v>6440</v>
      </c>
      <c r="C21">
        <f t="shared" ca="1" si="4"/>
        <v>0</v>
      </c>
      <c r="D21">
        <f t="shared" ca="1" si="5"/>
        <v>0.196533203125</v>
      </c>
      <c r="E21">
        <f t="shared" ca="1" si="6"/>
        <v>0</v>
      </c>
      <c r="H21" s="17">
        <f ca="1">ROUND(SUM(D21:D30),2)</f>
        <v>5.29</v>
      </c>
      <c r="I21">
        <f ca="1">ROUND(2+SUM(D31:D36),2)</f>
        <v>4.2300000000000004</v>
      </c>
      <c r="J21">
        <f ca="1">ROUND(1+SUM(D41:D48),2)</f>
        <v>5.13</v>
      </c>
    </row>
    <row r="22" spans="1:23">
      <c r="A22" t="s">
        <v>49</v>
      </c>
      <c r="B22" s="16">
        <f t="shared" ca="1" si="3"/>
        <v>5697</v>
      </c>
      <c r="C22">
        <f t="shared" ca="1" si="4"/>
        <v>0</v>
      </c>
      <c r="D22">
        <f t="shared" ca="1" si="5"/>
        <v>0.173858642578125</v>
      </c>
      <c r="E22">
        <f t="shared" ca="1" si="6"/>
        <v>0</v>
      </c>
      <c r="H22">
        <f ca="1">20+SUM(C29:C31)*5</f>
        <v>30</v>
      </c>
      <c r="M22" s="16"/>
    </row>
    <row r="23" spans="1:23">
      <c r="A23" t="s">
        <v>50</v>
      </c>
      <c r="B23" s="16">
        <f t="shared" ca="1" si="3"/>
        <v>30694</v>
      </c>
      <c r="C23">
        <f t="shared" ca="1" si="4"/>
        <v>1</v>
      </c>
      <c r="D23">
        <f t="shared" ca="1" si="5"/>
        <v>0.93670654296875</v>
      </c>
      <c r="E23">
        <f t="shared" ca="1" si="6"/>
        <v>4</v>
      </c>
      <c r="M23" s="16"/>
    </row>
    <row r="24" spans="1:23">
      <c r="A24" t="s">
        <v>51</v>
      </c>
      <c r="B24" s="16">
        <f t="shared" ca="1" si="3"/>
        <v>20775</v>
      </c>
      <c r="C24">
        <f t="shared" ca="1" si="4"/>
        <v>1</v>
      </c>
      <c r="D24">
        <f t="shared" ca="1" si="5"/>
        <v>0.634002685546875</v>
      </c>
      <c r="E24">
        <f t="shared" ca="1" si="6"/>
        <v>3</v>
      </c>
      <c r="M24" s="16"/>
    </row>
    <row r="25" spans="1:23">
      <c r="A25" t="s">
        <v>52</v>
      </c>
      <c r="B25" s="16">
        <f t="shared" ca="1" si="3"/>
        <v>8148</v>
      </c>
      <c r="C25">
        <f t="shared" ca="1" si="4"/>
        <v>0</v>
      </c>
      <c r="D25">
        <f t="shared" ca="1" si="5"/>
        <v>0.2486572265625</v>
      </c>
      <c r="E25">
        <f t="shared" ca="1" si="6"/>
        <v>0</v>
      </c>
      <c r="M25" s="16"/>
    </row>
    <row r="26" spans="1:23">
      <c r="A26" t="s">
        <v>53</v>
      </c>
      <c r="B26" s="16">
        <f t="shared" ca="1" si="3"/>
        <v>21885</v>
      </c>
      <c r="C26">
        <f t="shared" ca="1" si="4"/>
        <v>1</v>
      </c>
      <c r="D26">
        <f t="shared" ca="1" si="5"/>
        <v>0.667877197265625</v>
      </c>
      <c r="E26">
        <f t="shared" ca="1" si="6"/>
        <v>3</v>
      </c>
      <c r="M26" s="16"/>
    </row>
    <row r="27" spans="1:23">
      <c r="A27" t="s">
        <v>54</v>
      </c>
      <c r="B27" s="16">
        <f t="shared" ca="1" si="3"/>
        <v>11378</v>
      </c>
      <c r="C27">
        <f t="shared" ca="1" si="4"/>
        <v>0</v>
      </c>
      <c r="D27">
        <f t="shared" ca="1" si="5"/>
        <v>0.34722900390625</v>
      </c>
      <c r="E27">
        <f t="shared" ca="1" si="6"/>
        <v>1</v>
      </c>
      <c r="M27" s="16"/>
    </row>
    <row r="28" spans="1:23">
      <c r="A28" t="s">
        <v>55</v>
      </c>
      <c r="B28" s="16">
        <f t="shared" ca="1" si="3"/>
        <v>22723</v>
      </c>
      <c r="C28">
        <f t="shared" ca="1" si="4"/>
        <v>1</v>
      </c>
      <c r="D28">
        <f t="shared" ca="1" si="5"/>
        <v>0.693450927734375</v>
      </c>
      <c r="E28">
        <f t="shared" ca="1" si="6"/>
        <v>3</v>
      </c>
      <c r="M28" s="16"/>
    </row>
    <row r="29" spans="1:23">
      <c r="A29" t="s">
        <v>56</v>
      </c>
      <c r="B29" s="16">
        <f t="shared" ca="1" si="3"/>
        <v>25920</v>
      </c>
      <c r="C29">
        <f t="shared" ca="1" si="4"/>
        <v>1</v>
      </c>
      <c r="D29">
        <f t="shared" ca="1" si="5"/>
        <v>0.791015625</v>
      </c>
      <c r="E29">
        <f t="shared" ca="1" si="6"/>
        <v>4</v>
      </c>
      <c r="M29" s="16"/>
    </row>
    <row r="30" spans="1:23">
      <c r="A30" t="s">
        <v>57</v>
      </c>
      <c r="B30" s="16">
        <f t="shared" ca="1" si="3"/>
        <v>19577</v>
      </c>
      <c r="C30">
        <f t="shared" ca="1" si="4"/>
        <v>1</v>
      </c>
      <c r="D30">
        <f t="shared" ca="1" si="5"/>
        <v>0.597442626953125</v>
      </c>
      <c r="E30">
        <f t="shared" ca="1" si="6"/>
        <v>3</v>
      </c>
      <c r="M30" s="16"/>
    </row>
    <row r="31" spans="1:23">
      <c r="A31" t="s">
        <v>58</v>
      </c>
      <c r="B31" s="16">
        <f t="shared" ca="1" si="3"/>
        <v>7614</v>
      </c>
      <c r="C31">
        <f t="shared" ca="1" si="4"/>
        <v>0</v>
      </c>
      <c r="D31">
        <f t="shared" ca="1" si="5"/>
        <v>0.23236083984375</v>
      </c>
      <c r="E31">
        <f t="shared" ca="1" si="6"/>
        <v>0</v>
      </c>
      <c r="M31" s="16"/>
    </row>
    <row r="32" spans="1:23">
      <c r="A32" t="s">
        <v>59</v>
      </c>
      <c r="B32" s="16">
        <f t="shared" ca="1" si="3"/>
        <v>15903</v>
      </c>
      <c r="C32">
        <f t="shared" ca="1" si="4"/>
        <v>0</v>
      </c>
      <c r="D32">
        <f t="shared" ca="1" si="5"/>
        <v>0.485321044921875</v>
      </c>
      <c r="E32">
        <f t="shared" ca="1" si="6"/>
        <v>1</v>
      </c>
      <c r="M32" s="16"/>
    </row>
    <row r="33" spans="1:13">
      <c r="A33" t="s">
        <v>60</v>
      </c>
      <c r="B33" s="16">
        <f t="shared" ca="1" si="3"/>
        <v>5484</v>
      </c>
      <c r="C33">
        <f t="shared" ca="1" si="4"/>
        <v>0</v>
      </c>
      <c r="D33">
        <f t="shared" ca="1" si="5"/>
        <v>0.1673583984375</v>
      </c>
      <c r="E33">
        <f t="shared" ca="1" si="6"/>
        <v>0</v>
      </c>
      <c r="M33" s="16"/>
    </row>
    <row r="34" spans="1:13">
      <c r="A34" t="s">
        <v>61</v>
      </c>
      <c r="B34" s="16">
        <f t="shared" ref="B34:B55" ca="1" si="7">MOD(B33*F$11+F$12,F$13)</f>
        <v>14133</v>
      </c>
      <c r="C34">
        <f t="shared" ref="C34:C55" ca="1" si="8">IF(D34&lt;0.5,0,1)</f>
        <v>0</v>
      </c>
      <c r="D34">
        <f t="shared" ref="D34:D55" ca="1" si="9">B34/F$13</f>
        <v>0.431304931640625</v>
      </c>
      <c r="E34">
        <f t="shared" ref="E34:E55" ca="1" si="10">IF(D34&lt;0.25,0,IF(D34&lt;0.5,1,IF(D34&lt;0.75,3,4)))</f>
        <v>1</v>
      </c>
      <c r="M34" s="16"/>
    </row>
    <row r="35" spans="1:13">
      <c r="A35" t="s">
        <v>62</v>
      </c>
      <c r="B35" s="16">
        <f t="shared" ca="1" si="7"/>
        <v>22474</v>
      </c>
      <c r="C35">
        <f t="shared" ca="1" si="8"/>
        <v>1</v>
      </c>
      <c r="D35">
        <f t="shared" ca="1" si="9"/>
        <v>0.68585205078125</v>
      </c>
      <c r="E35">
        <f t="shared" ca="1" si="10"/>
        <v>3</v>
      </c>
      <c r="M35" s="16"/>
    </row>
    <row r="36" spans="1:13">
      <c r="A36" t="s">
        <v>63</v>
      </c>
      <c r="B36" s="16">
        <f t="shared" ca="1" si="7"/>
        <v>7483</v>
      </c>
      <c r="C36">
        <f t="shared" ca="1" si="8"/>
        <v>0</v>
      </c>
      <c r="D36">
        <f t="shared" ca="1" si="9"/>
        <v>0.228363037109375</v>
      </c>
      <c r="E36">
        <f t="shared" ca="1" si="10"/>
        <v>0</v>
      </c>
      <c r="M36" s="16"/>
    </row>
    <row r="37" spans="1:13">
      <c r="A37" t="s">
        <v>64</v>
      </c>
      <c r="B37" s="16">
        <f t="shared" ca="1" si="7"/>
        <v>7256</v>
      </c>
      <c r="C37">
        <f t="shared" ca="1" si="8"/>
        <v>0</v>
      </c>
      <c r="D37">
        <f t="shared" ca="1" si="9"/>
        <v>0.221435546875</v>
      </c>
      <c r="E37">
        <f t="shared" ca="1" si="10"/>
        <v>0</v>
      </c>
      <c r="M37" s="16"/>
    </row>
    <row r="38" spans="1:13">
      <c r="A38" t="s">
        <v>65</v>
      </c>
      <c r="B38" s="16">
        <f t="shared" ca="1" si="7"/>
        <v>4529</v>
      </c>
      <c r="C38">
        <f t="shared" ca="1" si="8"/>
        <v>0</v>
      </c>
      <c r="D38">
        <f t="shared" ca="1" si="9"/>
        <v>0.138214111328125</v>
      </c>
      <c r="E38">
        <f t="shared" ca="1" si="10"/>
        <v>0</v>
      </c>
      <c r="M38" s="16"/>
    </row>
    <row r="39" spans="1:13">
      <c r="A39" t="s">
        <v>66</v>
      </c>
      <c r="B39" s="16">
        <f t="shared" ca="1" si="7"/>
        <v>9878</v>
      </c>
      <c r="C39">
        <f t="shared" ca="1" si="8"/>
        <v>0</v>
      </c>
      <c r="D39">
        <f t="shared" ca="1" si="9"/>
        <v>0.30145263671875</v>
      </c>
      <c r="E39">
        <f t="shared" ca="1" si="10"/>
        <v>1</v>
      </c>
      <c r="M39" s="16"/>
    </row>
    <row r="40" spans="1:13">
      <c r="A40" t="s">
        <v>67</v>
      </c>
      <c r="B40" s="16">
        <f t="shared" ca="1" si="7"/>
        <v>21015</v>
      </c>
      <c r="C40">
        <f t="shared" ca="1" si="8"/>
        <v>1</v>
      </c>
      <c r="D40">
        <f t="shared" ca="1" si="9"/>
        <v>0.641326904296875</v>
      </c>
      <c r="E40">
        <f t="shared" ca="1" si="10"/>
        <v>3</v>
      </c>
      <c r="M40" s="16"/>
    </row>
    <row r="41" spans="1:13">
      <c r="A41" t="s">
        <v>68</v>
      </c>
      <c r="B41" s="16">
        <f t="shared" ca="1" si="7"/>
        <v>9732</v>
      </c>
      <c r="C41">
        <f t="shared" ca="1" si="8"/>
        <v>0</v>
      </c>
      <c r="D41">
        <f t="shared" ca="1" si="9"/>
        <v>0.2969970703125</v>
      </c>
      <c r="E41">
        <f t="shared" ca="1" si="10"/>
        <v>1</v>
      </c>
      <c r="M41" s="16"/>
    </row>
    <row r="42" spans="1:13">
      <c r="A42" t="s">
        <v>69</v>
      </c>
      <c r="B42" s="16">
        <f t="shared" ca="1" si="7"/>
        <v>6125</v>
      </c>
      <c r="C42">
        <f t="shared" ca="1" si="8"/>
        <v>0</v>
      </c>
      <c r="D42">
        <f t="shared" ca="1" si="9"/>
        <v>0.186920166015625</v>
      </c>
      <c r="E42">
        <f t="shared" ca="1" si="10"/>
        <v>0</v>
      </c>
      <c r="M42" s="16"/>
    </row>
    <row r="43" spans="1:13">
      <c r="A43" t="s">
        <v>70</v>
      </c>
      <c r="B43" s="16">
        <f t="shared" ca="1" si="7"/>
        <v>5666</v>
      </c>
      <c r="C43">
        <f t="shared" ca="1" si="8"/>
        <v>0</v>
      </c>
      <c r="D43">
        <f t="shared" ca="1" si="9"/>
        <v>0.17291259765625</v>
      </c>
      <c r="E43">
        <f t="shared" ca="1" si="10"/>
        <v>0</v>
      </c>
      <c r="M43" s="16"/>
    </row>
    <row r="44" spans="1:13">
      <c r="A44" t="s">
        <v>71</v>
      </c>
      <c r="B44" s="16">
        <f t="shared" ca="1" si="7"/>
        <v>30899</v>
      </c>
      <c r="C44">
        <f t="shared" ca="1" si="8"/>
        <v>1</v>
      </c>
      <c r="D44">
        <f t="shared" ca="1" si="9"/>
        <v>0.942962646484375</v>
      </c>
      <c r="E44">
        <f t="shared" ca="1" si="10"/>
        <v>4</v>
      </c>
      <c r="M44" s="16"/>
    </row>
    <row r="45" spans="1:13">
      <c r="A45" t="s">
        <v>72</v>
      </c>
      <c r="B45" s="16">
        <f t="shared" ca="1" si="7"/>
        <v>7792</v>
      </c>
      <c r="C45">
        <f t="shared" ca="1" si="8"/>
        <v>0</v>
      </c>
      <c r="D45">
        <f t="shared" ca="1" si="9"/>
        <v>0.23779296875</v>
      </c>
      <c r="E45">
        <f t="shared" ca="1" si="10"/>
        <v>0</v>
      </c>
      <c r="M45" s="16"/>
    </row>
    <row r="46" spans="1:13">
      <c r="A46" t="s">
        <v>73</v>
      </c>
      <c r="B46" s="16">
        <f t="shared" ca="1" si="7"/>
        <v>17897</v>
      </c>
      <c r="C46">
        <f t="shared" ca="1" si="8"/>
        <v>1</v>
      </c>
      <c r="D46">
        <f t="shared" ca="1" si="9"/>
        <v>0.546173095703125</v>
      </c>
      <c r="E46">
        <f t="shared" ca="1" si="10"/>
        <v>3</v>
      </c>
    </row>
    <row r="47" spans="1:13">
      <c r="A47" t="s">
        <v>74</v>
      </c>
      <c r="B47" s="16">
        <f t="shared" ca="1" si="7"/>
        <v>29294</v>
      </c>
      <c r="C47">
        <f t="shared" ca="1" si="8"/>
        <v>1</v>
      </c>
      <c r="D47">
        <f t="shared" ca="1" si="9"/>
        <v>0.89398193359375</v>
      </c>
      <c r="E47">
        <f t="shared" ca="1" si="10"/>
        <v>4</v>
      </c>
    </row>
    <row r="48" spans="1:13">
      <c r="A48" t="s">
        <v>75</v>
      </c>
      <c r="B48" s="16">
        <f t="shared" ca="1" si="7"/>
        <v>27919</v>
      </c>
      <c r="C48">
        <f t="shared" ca="1" si="8"/>
        <v>1</v>
      </c>
      <c r="D48">
        <f t="shared" ca="1" si="9"/>
        <v>0.852020263671875</v>
      </c>
      <c r="E48">
        <f t="shared" ca="1" si="10"/>
        <v>4</v>
      </c>
    </row>
    <row r="49" spans="1:5">
      <c r="A49" t="s">
        <v>76</v>
      </c>
      <c r="B49" s="16">
        <f t="shared" ca="1" si="7"/>
        <v>12700</v>
      </c>
      <c r="C49">
        <f t="shared" ca="1" si="8"/>
        <v>0</v>
      </c>
      <c r="D49">
        <f t="shared" ca="1" si="9"/>
        <v>0.3875732421875</v>
      </c>
      <c r="E49">
        <f t="shared" ca="1" si="10"/>
        <v>1</v>
      </c>
    </row>
    <row r="50" spans="1:5">
      <c r="A50" t="s">
        <v>77</v>
      </c>
      <c r="B50" s="16">
        <f t="shared" ca="1" si="7"/>
        <v>22437</v>
      </c>
      <c r="C50">
        <f t="shared" ca="1" si="8"/>
        <v>1</v>
      </c>
      <c r="D50">
        <f t="shared" ca="1" si="9"/>
        <v>0.684722900390625</v>
      </c>
      <c r="E50">
        <f t="shared" ca="1" si="10"/>
        <v>3</v>
      </c>
    </row>
    <row r="51" spans="1:5">
      <c r="A51" t="s">
        <v>78</v>
      </c>
      <c r="B51" s="16">
        <f t="shared" ca="1" si="7"/>
        <v>18298</v>
      </c>
      <c r="C51">
        <f t="shared" ca="1" si="8"/>
        <v>1</v>
      </c>
      <c r="D51">
        <f t="shared" ca="1" si="9"/>
        <v>0.55841064453125</v>
      </c>
      <c r="E51">
        <f t="shared" ca="1" si="10"/>
        <v>3</v>
      </c>
    </row>
    <row r="52" spans="1:5">
      <c r="A52" t="s">
        <v>79</v>
      </c>
      <c r="B52" s="16">
        <f t="shared" ca="1" si="7"/>
        <v>19243</v>
      </c>
      <c r="C52">
        <f t="shared" ca="1" si="8"/>
        <v>1</v>
      </c>
      <c r="D52">
        <f t="shared" ca="1" si="9"/>
        <v>0.587249755859375</v>
      </c>
      <c r="E52">
        <f t="shared" ca="1" si="10"/>
        <v>3</v>
      </c>
    </row>
    <row r="53" spans="1:5">
      <c r="A53" t="s">
        <v>80</v>
      </c>
      <c r="B53" s="16">
        <f t="shared" ca="1" si="7"/>
        <v>19336</v>
      </c>
      <c r="C53">
        <f t="shared" ca="1" si="8"/>
        <v>1</v>
      </c>
      <c r="D53">
        <f t="shared" ca="1" si="9"/>
        <v>0.590087890625</v>
      </c>
      <c r="E53">
        <f t="shared" ca="1" si="10"/>
        <v>3</v>
      </c>
    </row>
    <row r="54" spans="1:5">
      <c r="A54" t="s">
        <v>81</v>
      </c>
      <c r="B54" s="16">
        <f t="shared" ca="1" si="7"/>
        <v>18721</v>
      </c>
      <c r="C54">
        <f t="shared" ca="1" si="8"/>
        <v>1</v>
      </c>
      <c r="D54">
        <f t="shared" ca="1" si="9"/>
        <v>0.571319580078125</v>
      </c>
      <c r="E54">
        <f t="shared" ca="1" si="10"/>
        <v>3</v>
      </c>
    </row>
    <row r="55" spans="1:5">
      <c r="A55" t="s">
        <v>82</v>
      </c>
      <c r="B55" s="16">
        <f t="shared" ca="1" si="7"/>
        <v>24902</v>
      </c>
      <c r="C55">
        <f t="shared" ca="1" si="8"/>
        <v>1</v>
      </c>
      <c r="D55">
        <f t="shared" ca="1" si="9"/>
        <v>0.75994873046875</v>
      </c>
      <c r="E55">
        <f t="shared" ca="1" si="10"/>
        <v>4</v>
      </c>
    </row>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3ACA-9738-4B60-95AB-B3B2AD139FFF}">
  <dimension ref="B2:K34"/>
  <sheetViews>
    <sheetView workbookViewId="0">
      <selection activeCell="N46" sqref="M45:N46"/>
    </sheetView>
  </sheetViews>
  <sheetFormatPr defaultRowHeight="15"/>
  <cols>
    <col min="1" max="1" width="3.7109375" customWidth="1"/>
    <col min="2" max="2" width="21.28515625" style="1" bestFit="1" customWidth="1"/>
    <col min="3" max="3" width="22.28515625" style="1" bestFit="1" customWidth="1"/>
    <col min="4" max="5" width="10.42578125" style="1" customWidth="1"/>
    <col min="6" max="6" width="26.140625" customWidth="1"/>
    <col min="7" max="7" width="27.42578125" customWidth="1"/>
    <col min="8" max="8" width="26.140625" style="13" customWidth="1"/>
    <col min="9" max="9" width="24.85546875" style="2" customWidth="1"/>
    <col min="10" max="10" width="22.28515625" bestFit="1" customWidth="1"/>
  </cols>
  <sheetData>
    <row r="2" spans="2:9" ht="17.25">
      <c r="B2" s="14" t="s">
        <v>6</v>
      </c>
      <c r="C2" s="20" t="s">
        <v>83</v>
      </c>
      <c r="D2" s="93" t="s">
        <v>7</v>
      </c>
      <c r="E2" s="94"/>
      <c r="H2"/>
      <c r="I2"/>
    </row>
    <row r="3" spans="2:9">
      <c r="B3" s="13"/>
      <c r="C3" s="2"/>
      <c r="D3"/>
      <c r="E3"/>
      <c r="H3"/>
      <c r="I3"/>
    </row>
    <row r="4" spans="2:9" ht="15.75" thickBot="1">
      <c r="B4" s="13"/>
      <c r="C4" s="2"/>
      <c r="D4"/>
      <c r="E4"/>
      <c r="H4"/>
      <c r="I4"/>
    </row>
    <row r="5" spans="2:9" ht="17.25" thickTop="1" thickBot="1">
      <c r="B5" s="77" t="s">
        <v>8</v>
      </c>
      <c r="C5" s="78"/>
      <c r="D5"/>
      <c r="E5"/>
      <c r="H5"/>
      <c r="I5"/>
    </row>
    <row r="6" spans="2:9" ht="15.6" customHeight="1">
      <c r="B6" s="3" t="s">
        <v>9</v>
      </c>
      <c r="C6" s="4" t="s">
        <v>10</v>
      </c>
      <c r="D6"/>
      <c r="E6" s="95" t="s">
        <v>11</v>
      </c>
      <c r="F6" s="96"/>
      <c r="G6" s="97"/>
      <c r="H6"/>
      <c r="I6"/>
    </row>
    <row r="7" spans="2:9" ht="16.149999999999999" customHeight="1" thickBot="1">
      <c r="B7" s="5" t="s">
        <v>12</v>
      </c>
      <c r="C7" s="6" t="s">
        <v>13</v>
      </c>
      <c r="D7"/>
      <c r="E7" s="98" t="s">
        <v>14</v>
      </c>
      <c r="F7" s="99"/>
      <c r="G7" s="100"/>
      <c r="H7"/>
      <c r="I7"/>
    </row>
    <row r="8" spans="2:9" ht="15.75">
      <c r="B8" s="7" t="s">
        <v>15</v>
      </c>
      <c r="C8" s="6" t="s">
        <v>16</v>
      </c>
      <c r="D8"/>
      <c r="E8"/>
      <c r="H8"/>
      <c r="I8"/>
    </row>
    <row r="9" spans="2:9" ht="15.75">
      <c r="B9" s="8" t="s">
        <v>17</v>
      </c>
      <c r="C9" s="6" t="s">
        <v>18</v>
      </c>
      <c r="D9"/>
      <c r="E9"/>
      <c r="F9" s="101" t="s">
        <v>84</v>
      </c>
      <c r="G9" s="101"/>
      <c r="H9"/>
      <c r="I9"/>
    </row>
    <row r="10" spans="2:9" ht="16.5" thickBot="1">
      <c r="B10" s="9" t="s">
        <v>20</v>
      </c>
      <c r="C10" s="10" t="s">
        <v>21</v>
      </c>
      <c r="D10"/>
      <c r="E10"/>
      <c r="H10"/>
      <c r="I10"/>
    </row>
    <row r="11" spans="2:9" ht="15.75" thickTop="1"/>
    <row r="12" spans="2:9" ht="14.45" customHeight="1" thickBot="1">
      <c r="G12" s="13"/>
      <c r="H12" s="2"/>
      <c r="I12"/>
    </row>
    <row r="13" spans="2:9" ht="15.75" thickBot="1">
      <c r="F13" s="102" t="s">
        <v>22</v>
      </c>
      <c r="G13" s="81"/>
      <c r="H13" s="81"/>
      <c r="I13"/>
    </row>
    <row r="14" spans="2:9" ht="16.899999999999999" customHeight="1" thickBot="1">
      <c r="B14" s="42" t="s">
        <v>23</v>
      </c>
      <c r="C14" s="43"/>
      <c r="D14" s="43"/>
      <c r="E14" s="44"/>
      <c r="F14" s="82"/>
      <c r="G14" s="83"/>
      <c r="H14" s="83"/>
      <c r="I14"/>
    </row>
    <row r="15" spans="2:9">
      <c r="B15" s="45"/>
      <c r="C15" s="46"/>
      <c r="D15" s="46"/>
      <c r="E15" s="47"/>
      <c r="F15" s="73" t="s">
        <v>24</v>
      </c>
      <c r="G15" s="75" t="s">
        <v>25</v>
      </c>
      <c r="H15" s="71" t="s">
        <v>26</v>
      </c>
      <c r="I15" s="87"/>
    </row>
    <row r="16" spans="2:9" ht="15.75" thickBot="1">
      <c r="B16" s="48"/>
      <c r="C16" s="49"/>
      <c r="D16" s="49"/>
      <c r="E16" s="50"/>
      <c r="F16" s="74"/>
      <c r="G16" s="76"/>
      <c r="H16" s="72"/>
      <c r="I16" s="87"/>
    </row>
    <row r="17" spans="2:11" ht="30.75" thickBot="1">
      <c r="B17" s="42" t="str">
        <f ca="1">IF(C2="Your Name Here!", "Enter your name in C2 and your very own problem will appear here:)","Compute the final value of an account into which you make a one time deposite of  $"&amp;Random!J19&amp;" and leave the money for "&amp;Random!J20&amp;" years at an APR of "&amp;Random!J21&amp;"% with simple interest. Compute the interest earned.")</f>
        <v>Compute the final value of an account into which you make a one time deposite of  $5225 and leave the money for 8 years at an APR of 5.13% with simple interest. Compute the interest earned.</v>
      </c>
      <c r="C17" s="43"/>
      <c r="D17" s="43"/>
      <c r="E17" s="44"/>
      <c r="F17" s="90"/>
      <c r="G17" s="57" t="s">
        <v>27</v>
      </c>
      <c r="H17" s="33" t="s">
        <v>28</v>
      </c>
      <c r="I17" s="36" t="s">
        <v>29</v>
      </c>
    </row>
    <row r="18" spans="2:11" ht="34.9" customHeight="1" thickBot="1">
      <c r="B18" s="48"/>
      <c r="C18" s="49"/>
      <c r="D18" s="49"/>
      <c r="E18" s="50"/>
      <c r="F18" s="91"/>
      <c r="G18" s="58"/>
      <c r="H18" s="60">
        <f>Financial!B20*(1+Financial!C20*Financial!E20)</f>
        <v>0</v>
      </c>
      <c r="I18" s="63">
        <f>H18-Financial!B20</f>
        <v>0</v>
      </c>
    </row>
    <row r="19" spans="2:11">
      <c r="B19" s="11" t="s">
        <v>30</v>
      </c>
      <c r="C19" s="12" t="s">
        <v>31</v>
      </c>
      <c r="D19" s="12" t="s">
        <v>32</v>
      </c>
      <c r="E19" s="12" t="s">
        <v>33</v>
      </c>
      <c r="F19" s="91"/>
      <c r="G19" s="58"/>
      <c r="H19" s="61"/>
      <c r="I19" s="64"/>
    </row>
    <row r="20" spans="2:11" ht="15.75" thickBot="1">
      <c r="B20" s="25">
        <f ca="1">Random!J19</f>
        <v>5225</v>
      </c>
      <c r="C20" s="26">
        <f ca="1">Random!J21%</f>
        <v>5.1299999999999998E-2</v>
      </c>
      <c r="D20" s="19">
        <v>12</v>
      </c>
      <c r="E20" s="19">
        <f ca="1">Random!J20</f>
        <v>8</v>
      </c>
      <c r="F20" s="92"/>
      <c r="G20" s="59"/>
      <c r="H20" s="62"/>
      <c r="I20" s="65"/>
    </row>
    <row r="21" spans="2:11" ht="14.45" customHeight="1" thickBot="1">
      <c r="B21" s="42" t="str">
        <f ca="1">IF(C2="Your Name Here!", "Enter your name in C2 and your very own problem will appear here:)","Compute the final value of an account into which you make a one time deposite of  $"&amp;Random!J19&amp;" and leave the money for "&amp;Random!J20&amp;" years at an APR of "&amp;Random!J21&amp;"% with compounded monthly. Compute the interest earned.")</f>
        <v>Compute the final value of an account into which you make a one time deposite of  $5225 and leave the money for 8 years at an APR of 5.13% with compounded monthly. Compute the interest earned.</v>
      </c>
      <c r="C21" s="43"/>
      <c r="D21" s="43"/>
      <c r="E21" s="88"/>
      <c r="F21" s="54"/>
      <c r="G21" s="57" t="s">
        <v>34</v>
      </c>
      <c r="H21" s="34" t="s">
        <v>28</v>
      </c>
      <c r="I21" s="37" t="s">
        <v>29</v>
      </c>
      <c r="J21" s="18"/>
      <c r="K21" s="15"/>
    </row>
    <row r="22" spans="2:11" ht="35.450000000000003" customHeight="1" thickBot="1">
      <c r="B22" s="48"/>
      <c r="C22" s="49"/>
      <c r="D22" s="49"/>
      <c r="E22" s="89"/>
      <c r="F22" s="55"/>
      <c r="G22" s="58"/>
      <c r="H22" s="63" t="e">
        <f>Financial!B24*(1+Financial!C24/Financial!D24)^(Financial!D24*Financial!E24)</f>
        <v>#DIV/0!</v>
      </c>
      <c r="I22" s="60" t="e">
        <f>H22-Financial!B24</f>
        <v>#DIV/0!</v>
      </c>
      <c r="J22" s="104">
        <f ca="1">ROUND(B24*(1+C24/D24)^(D24*E24),0)</f>
        <v>7869</v>
      </c>
      <c r="K22" s="15"/>
    </row>
    <row r="23" spans="2:11">
      <c r="B23" s="11" t="s">
        <v>30</v>
      </c>
      <c r="C23" s="12" t="s">
        <v>31</v>
      </c>
      <c r="D23" s="12" t="s">
        <v>32</v>
      </c>
      <c r="E23" s="12" t="s">
        <v>33</v>
      </c>
      <c r="F23" s="55"/>
      <c r="G23" s="58"/>
      <c r="H23" s="64"/>
      <c r="I23" s="61"/>
      <c r="J23" s="18"/>
      <c r="K23" s="15"/>
    </row>
    <row r="24" spans="2:11" ht="15.75" thickBot="1">
      <c r="B24" s="25">
        <f ca="1">Random!J19</f>
        <v>5225</v>
      </c>
      <c r="C24" s="26">
        <f ca="1">Random!J21%</f>
        <v>5.1299999999999998E-2</v>
      </c>
      <c r="D24" s="19">
        <v>12</v>
      </c>
      <c r="E24" s="19">
        <f ca="1">Random!J20</f>
        <v>8</v>
      </c>
      <c r="F24" s="56"/>
      <c r="G24" s="59"/>
      <c r="H24" s="65"/>
      <c r="I24" s="62"/>
      <c r="J24" s="18"/>
      <c r="K24" s="15"/>
    </row>
    <row r="25" spans="2:11" ht="14.45" customHeight="1" thickBot="1">
      <c r="B25" s="42" t="str">
        <f ca="1">IF(C2="Your Name Here!", "Enter your name in C2 and your very own problem will appear here:)","Compute the final value of an account into which you put  $"&amp;Random!I19&amp;" monthly for "&amp;Random!J20&amp;" years at an APR of "&amp;Random!J21&amp;"% compounded monthly. Compute the interest earned.")</f>
        <v>Compute the final value of an account into which you put  $54.43 monthly for 8 years at an APR of 5.13% compounded monthly. Compute the interest earned.</v>
      </c>
      <c r="C25" s="43"/>
      <c r="D25" s="43"/>
      <c r="E25" s="43"/>
      <c r="F25" s="51"/>
      <c r="G25" s="84" t="s">
        <v>35</v>
      </c>
      <c r="H25" s="35" t="s">
        <v>28</v>
      </c>
      <c r="I25" s="37" t="s">
        <v>36</v>
      </c>
      <c r="J25" s="27" t="s">
        <v>37</v>
      </c>
      <c r="K25" s="15"/>
    </row>
    <row r="26" spans="2:11">
      <c r="B26" s="45"/>
      <c r="C26" s="46"/>
      <c r="D26" s="46"/>
      <c r="E26" s="46"/>
      <c r="F26" s="52"/>
      <c r="G26" s="85"/>
      <c r="H26" s="63" t="e">
        <f>Financial!B29*((1+Financial!C29/Financial!D29)^(Financial!D29*Financial!E29)-1)/(Financial!C29/Financial!D29)</f>
        <v>#DIV/0!</v>
      </c>
      <c r="I26" s="60">
        <f>Financial!B29*Financial!D29*Financial!E29</f>
        <v>0</v>
      </c>
      <c r="J26" s="66" t="e">
        <f>H26-I26</f>
        <v>#DIV/0!</v>
      </c>
      <c r="K26" s="15"/>
    </row>
    <row r="27" spans="2:11" ht="19.149999999999999" customHeight="1" thickBot="1">
      <c r="B27" s="48"/>
      <c r="C27" s="49"/>
      <c r="D27" s="49"/>
      <c r="E27" s="49"/>
      <c r="F27" s="52"/>
      <c r="G27" s="85"/>
      <c r="H27" s="64"/>
      <c r="I27" s="61"/>
      <c r="J27" s="67"/>
      <c r="K27" s="15"/>
    </row>
    <row r="28" spans="2:11">
      <c r="B28" s="11" t="s">
        <v>30</v>
      </c>
      <c r="C28" s="12" t="s">
        <v>31</v>
      </c>
      <c r="D28" s="12" t="s">
        <v>32</v>
      </c>
      <c r="E28" s="28" t="s">
        <v>33</v>
      </c>
      <c r="F28" s="52"/>
      <c r="G28" s="85"/>
      <c r="H28" s="64"/>
      <c r="I28" s="61"/>
      <c r="J28" s="67"/>
    </row>
    <row r="29" spans="2:11" ht="15.75" thickBot="1">
      <c r="B29" s="29">
        <f ca="1">Random!I19</f>
        <v>54.43</v>
      </c>
      <c r="C29" s="30">
        <f ca="1">Random!J21%</f>
        <v>5.1299999999999998E-2</v>
      </c>
      <c r="D29" s="31">
        <v>12</v>
      </c>
      <c r="E29" s="32">
        <f ca="1">Random!J20</f>
        <v>8</v>
      </c>
      <c r="F29" s="53"/>
      <c r="G29" s="86"/>
      <c r="H29" s="65"/>
      <c r="I29" s="62"/>
      <c r="J29" s="68"/>
    </row>
    <row r="30" spans="2:11" ht="30.75" thickBot="1">
      <c r="B30" s="42" t="e">
        <f ca="1">IF(C2="Your Name Here!", "Enter your name in C2 and your very own problem will appear here:)","Compute the monthly payment (P) required to reach a future amount (FV) of $"&amp;ROUND(Solutions!H22,2)&amp;" after "&amp;Random!J20&amp;" years at an APR of "&amp;Random!J21&amp;"% compounded monthly. Compute the total invested and the interest earned.")</f>
        <v>#DIV/0!</v>
      </c>
      <c r="C30" s="43"/>
      <c r="D30" s="43"/>
      <c r="E30" s="43"/>
      <c r="F30" s="51"/>
      <c r="G30" s="84" t="s">
        <v>95</v>
      </c>
      <c r="H30" s="35" t="s">
        <v>94</v>
      </c>
      <c r="I30" s="37" t="s">
        <v>36</v>
      </c>
      <c r="J30" s="38" t="s">
        <v>37</v>
      </c>
    </row>
    <row r="31" spans="2:11">
      <c r="B31" s="45"/>
      <c r="C31" s="46"/>
      <c r="D31" s="46"/>
      <c r="E31" s="46"/>
      <c r="F31" s="52"/>
      <c r="G31" s="85"/>
      <c r="H31" s="63" t="e">
        <f>Financial!B34*(Financial!C34/Financial!D34)/((1+Financial!C34/Financial!D34)^(Financial!D34*Financial!E34)-1)</f>
        <v>#DIV/0!</v>
      </c>
      <c r="I31" s="60" t="e">
        <f>H31*Financial!D34*Financial!E34</f>
        <v>#DIV/0!</v>
      </c>
      <c r="J31" s="66" t="e">
        <f>Financial!B34-Solutions!I31</f>
        <v>#DIV/0!</v>
      </c>
    </row>
    <row r="32" spans="2:11" ht="15.75" thickBot="1">
      <c r="B32" s="48"/>
      <c r="C32" s="49"/>
      <c r="D32" s="49"/>
      <c r="E32" s="49"/>
      <c r="F32" s="52"/>
      <c r="G32" s="85"/>
      <c r="H32" s="64"/>
      <c r="I32" s="61"/>
      <c r="J32" s="67"/>
    </row>
    <row r="33" spans="2:10">
      <c r="B33" s="11" t="s">
        <v>93</v>
      </c>
      <c r="C33" s="12" t="s">
        <v>31</v>
      </c>
      <c r="D33" s="12" t="s">
        <v>32</v>
      </c>
      <c r="E33" s="28" t="s">
        <v>33</v>
      </c>
      <c r="F33" s="52"/>
      <c r="G33" s="85"/>
      <c r="H33" s="64"/>
      <c r="I33" s="61"/>
      <c r="J33" s="67"/>
    </row>
    <row r="34" spans="2:10" ht="15.75" thickBot="1">
      <c r="B34" s="29">
        <f ca="1">J22</f>
        <v>7869</v>
      </c>
      <c r="C34" s="30">
        <f ca="1">C29</f>
        <v>5.1299999999999998E-2</v>
      </c>
      <c r="D34" s="31">
        <f>D29</f>
        <v>12</v>
      </c>
      <c r="E34" s="32">
        <f ca="1">E29</f>
        <v>8</v>
      </c>
      <c r="F34" s="53"/>
      <c r="G34" s="86"/>
      <c r="H34" s="65"/>
      <c r="I34" s="62"/>
      <c r="J34" s="68"/>
    </row>
  </sheetData>
  <sheetProtection algorithmName="SHA-512" hashValue="0drcGcBptdPjKYjxlrLCv8ldFhFAN9pxyHQIKqb75qpkjn1xDK2YCfnqzKn5wjYb+xD2XBby9mzwjXOH51eGTw==" saltValue="o5me4X/+omJPHU3V7qrs0g==" spinCount="100000" sheet="1" objects="1" scenarios="1"/>
  <mergeCells count="33">
    <mergeCell ref="J31:J34"/>
    <mergeCell ref="B30:E32"/>
    <mergeCell ref="F30:F34"/>
    <mergeCell ref="G30:G34"/>
    <mergeCell ref="H31:H34"/>
    <mergeCell ref="I31:I34"/>
    <mergeCell ref="J26:J29"/>
    <mergeCell ref="B25:E27"/>
    <mergeCell ref="F25:F29"/>
    <mergeCell ref="G25:G29"/>
    <mergeCell ref="H26:H29"/>
    <mergeCell ref="I26:I29"/>
    <mergeCell ref="B21:E22"/>
    <mergeCell ref="F21:F24"/>
    <mergeCell ref="G21:G24"/>
    <mergeCell ref="H22:H24"/>
    <mergeCell ref="I22:I24"/>
    <mergeCell ref="H18:H20"/>
    <mergeCell ref="I18:I20"/>
    <mergeCell ref="B5:C5"/>
    <mergeCell ref="F9:G9"/>
    <mergeCell ref="F13:H14"/>
    <mergeCell ref="B14:E16"/>
    <mergeCell ref="F15:F16"/>
    <mergeCell ref="G15:G16"/>
    <mergeCell ref="B17:E18"/>
    <mergeCell ref="F17:F20"/>
    <mergeCell ref="G17:G20"/>
    <mergeCell ref="D2:E2"/>
    <mergeCell ref="E6:G6"/>
    <mergeCell ref="E7:G7"/>
    <mergeCell ref="H15:H16"/>
    <mergeCell ref="I15:I16"/>
  </mergeCells>
  <conditionalFormatting sqref="H26:J26">
    <cfRule type="expression" dxfId="12" priority="4">
      <formula>AND(NOT(ISBLANK(H26)),ABS(H26-H21)&lt;0.01)</formula>
    </cfRule>
  </conditionalFormatting>
  <conditionalFormatting sqref="H26:J26">
    <cfRule type="expression" dxfId="11" priority="3">
      <formula>AND(NOT(ISBLANK(H26)),ABS(H26-H23)&lt;0.01)</formula>
    </cfRule>
  </conditionalFormatting>
  <conditionalFormatting sqref="H18:I18">
    <cfRule type="expression" dxfId="10" priority="5">
      <formula>AND(NOT(ISBLANK(H18)),ABS(H18-H19)&lt;0.01)</formula>
    </cfRule>
  </conditionalFormatting>
  <conditionalFormatting sqref="H22:I22">
    <cfRule type="expression" dxfId="9" priority="6">
      <formula>AND(NOT(ISBLANK(H22)),ABS(H22-H19)&lt;0.01)</formula>
    </cfRule>
  </conditionalFormatting>
  <conditionalFormatting sqref="H22:I22">
    <cfRule type="expression" dxfId="8" priority="7">
      <formula>AND(NOT(ISBLANK(H22)),ABS(H22-H21)&lt;0.01)</formula>
    </cfRule>
  </conditionalFormatting>
  <conditionalFormatting sqref="H31:J34">
    <cfRule type="expression" dxfId="7" priority="1" stopIfTrue="1">
      <formula>NOT(OR(_xlfn.ISFORMULA(H31),ISBLANK(H31)))</formula>
    </cfRule>
  </conditionalFormatting>
  <conditionalFormatting sqref="H31:J34">
    <cfRule type="expression" dxfId="6" priority="2">
      <formula>AND(NOT(ISBLANK(H31)),ABS(H31-H31)&lt;0.01)</formula>
    </cfRule>
  </conditionalFormatting>
  <hyperlinks>
    <hyperlink ref="F9:G9" r:id="rId1" display="Video for this formula" xr:uid="{7FD98813-0D01-44B3-99F3-4B5C6AEB2959}"/>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A50BF-02FC-4EE6-9030-64547612BD39}">
  <dimension ref="B2:H11"/>
  <sheetViews>
    <sheetView workbookViewId="0">
      <selection activeCell="K10" sqref="K10"/>
    </sheetView>
  </sheetViews>
  <sheetFormatPr defaultRowHeight="15"/>
  <sheetData>
    <row r="2" spans="2:8">
      <c r="B2" s="103" t="s">
        <v>85</v>
      </c>
      <c r="C2" s="103"/>
      <c r="D2" s="103"/>
      <c r="E2" s="103"/>
      <c r="F2" s="103"/>
      <c r="G2" s="103"/>
      <c r="H2" s="103"/>
    </row>
    <row r="3" spans="2:8">
      <c r="B3" s="103"/>
      <c r="C3" s="103"/>
      <c r="D3" s="103"/>
      <c r="E3" s="103"/>
      <c r="F3" s="103"/>
      <c r="G3" s="103"/>
      <c r="H3" s="103"/>
    </row>
    <row r="4" spans="2:8">
      <c r="B4" s="103"/>
      <c r="C4" s="103"/>
      <c r="D4" s="103"/>
      <c r="E4" s="103"/>
      <c r="F4" s="103"/>
      <c r="G4" s="103"/>
      <c r="H4" s="103"/>
    </row>
    <row r="5" spans="2:8">
      <c r="B5" s="103"/>
      <c r="C5" s="103"/>
      <c r="D5" s="103"/>
      <c r="E5" s="103"/>
      <c r="F5" s="103"/>
      <c r="G5" s="103"/>
      <c r="H5" s="103"/>
    </row>
    <row r="6" spans="2:8">
      <c r="B6" s="103"/>
      <c r="C6" s="103"/>
      <c r="D6" s="103"/>
      <c r="E6" s="103"/>
      <c r="F6" s="103"/>
      <c r="G6" s="103"/>
      <c r="H6" s="103"/>
    </row>
    <row r="7" spans="2:8">
      <c r="B7" s="103"/>
      <c r="C7" s="103"/>
      <c r="D7" s="103"/>
      <c r="E7" s="103"/>
      <c r="F7" s="103"/>
      <c r="G7" s="103"/>
      <c r="H7" s="103"/>
    </row>
    <row r="8" spans="2:8">
      <c r="B8" s="103"/>
      <c r="C8" s="103"/>
      <c r="D8" s="103"/>
      <c r="E8" s="103"/>
      <c r="F8" s="103"/>
      <c r="G8" s="103"/>
      <c r="H8" s="103"/>
    </row>
    <row r="9" spans="2:8">
      <c r="B9" s="103"/>
      <c r="C9" s="103"/>
      <c r="D9" s="103"/>
      <c r="E9" s="103"/>
      <c r="F9" s="103"/>
      <c r="G9" s="103"/>
      <c r="H9" s="103"/>
    </row>
    <row r="10" spans="2:8">
      <c r="B10" s="103"/>
      <c r="C10" s="103"/>
      <c r="D10" s="103"/>
      <c r="E10" s="103"/>
      <c r="F10" s="103"/>
      <c r="G10" s="103"/>
      <c r="H10" s="103"/>
    </row>
    <row r="11" spans="2:8">
      <c r="B11" s="103"/>
      <c r="C11" s="103"/>
      <c r="D11" s="103"/>
      <c r="E11" s="103"/>
      <c r="F11" s="103"/>
      <c r="G11" s="103"/>
      <c r="H11" s="103"/>
    </row>
  </sheetData>
  <mergeCells count="1">
    <mergeCell ref="B2:H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a9fd2d-ef84-45c9-8063-8f4bd4c2960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289946819CFF499E91D197BC975371" ma:contentTypeVersion="13" ma:contentTypeDescription="Create a new document." ma:contentTypeScope="" ma:versionID="4b388b19620a428294a52af29a503226">
  <xsd:schema xmlns:xsd="http://www.w3.org/2001/XMLSchema" xmlns:xs="http://www.w3.org/2001/XMLSchema" xmlns:p="http://schemas.microsoft.com/office/2006/metadata/properties" xmlns:ns2="cca9fd2d-ef84-45c9-8063-8f4bd4c29606" xmlns:ns3="18557d39-01b8-4d71-9479-3fad465290ae" targetNamespace="http://schemas.microsoft.com/office/2006/metadata/properties" ma:root="true" ma:fieldsID="f4390916c591314b5f0446846c34d485" ns2:_="" ns3:_="">
    <xsd:import namespace="cca9fd2d-ef84-45c9-8063-8f4bd4c29606"/>
    <xsd:import namespace="18557d39-01b8-4d71-9479-3fad465290a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9fd2d-ef84-45c9-8063-8f4bd4c29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0da90ab-5b1a-4986-95e0-cc9abc033a4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557d39-01b8-4d71-9479-3fad465290a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8A24C3-90E3-418A-8A86-1647DBF244A0}">
  <ds:schemaRefs>
    <ds:schemaRef ds:uri="http://schemas.microsoft.com/office/2006/metadata/properties"/>
    <ds:schemaRef ds:uri="http://schemas.microsoft.com/office/infopath/2007/PartnerControls"/>
    <ds:schemaRef ds:uri="cca9fd2d-ef84-45c9-8063-8f4bd4c29606"/>
  </ds:schemaRefs>
</ds:datastoreItem>
</file>

<file path=customXml/itemProps2.xml><?xml version="1.0" encoding="utf-8"?>
<ds:datastoreItem xmlns:ds="http://schemas.openxmlformats.org/officeDocument/2006/customXml" ds:itemID="{ABF00B74-0DCE-43A8-8B80-7DACE71029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9fd2d-ef84-45c9-8063-8f4bd4c29606"/>
    <ds:schemaRef ds:uri="18557d39-01b8-4d71-9479-3fad465290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2C8343-FD67-49E2-BAD6-A975045FBB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Goals and Instructions</vt:lpstr>
      <vt:lpstr>Financial</vt:lpstr>
      <vt:lpstr>Random</vt:lpstr>
      <vt:lpstr>Solutions</vt:lpstr>
      <vt:lpstr>Sheet1</vt:lpstr>
    </vt:vector>
  </TitlesOfParts>
  <Manager/>
  <Company>Grand Canyon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Ketchersid</dc:creator>
  <cp:keywords/>
  <dc:description/>
  <cp:lastModifiedBy>Richard Ketchersid</cp:lastModifiedBy>
  <cp:revision/>
  <dcterms:created xsi:type="dcterms:W3CDTF">2023-07-20T23:59:47Z</dcterms:created>
  <dcterms:modified xsi:type="dcterms:W3CDTF">2025-03-08T00:17:49Z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0x0101002C289946819CFF499E91D197BC975371</vt:lpwstr>
  </property>
</Properties>
</file>